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ken\Desktop\2024　支部様式集\04　学校別登録用紙　①-(1)主部会　①-(2)主部会〔支部費無し〕\"/>
    </mc:Choice>
  </mc:AlternateContent>
  <xr:revisionPtr revIDLastSave="0" documentId="13_ncr:1_{E3711900-D668-4E06-BE94-2286571A342F}" xr6:coauthVersionLast="47" xr6:coauthVersionMax="47" xr10:uidLastSave="{00000000-0000-0000-0000-000000000000}"/>
  <bookViews>
    <workbookView xWindow="-108" yWindow="-108" windowWidth="23256" windowHeight="12576" xr2:uid="{6ABC9249-A908-45A6-91ED-8CB7FAF95A19}"/>
  </bookViews>
  <sheets>
    <sheet name="会費について" sheetId="8" r:id="rId1"/>
    <sheet name="学校別会員名簿" sheetId="6" r:id="rId2"/>
    <sheet name="会費集計【納入額】" sheetId="1" r:id="rId3"/>
  </sheets>
  <calcPr calcId="191029" iterateDelta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H10" i="1"/>
  <c r="D90" i="6"/>
  <c r="C90" i="6"/>
  <c r="B90" i="6"/>
  <c r="D89" i="6"/>
  <c r="C89" i="6"/>
  <c r="B89" i="6"/>
  <c r="H12" i="1"/>
  <c r="G5" i="1"/>
  <c r="C5" i="1"/>
  <c r="A5" i="1"/>
  <c r="Q53" i="6"/>
  <c r="C39" i="1" s="1"/>
  <c r="Q52" i="6"/>
  <c r="C38" i="1" s="1"/>
  <c r="Q51" i="6"/>
  <c r="Q50" i="6"/>
  <c r="C42" i="1" s="1"/>
  <c r="Q49" i="6"/>
  <c r="C41" i="1" s="1"/>
  <c r="Q48" i="6"/>
  <c r="C40" i="1" s="1"/>
  <c r="Q47" i="6"/>
  <c r="C34" i="1" s="1"/>
  <c r="Q46" i="6"/>
  <c r="C33" i="1" s="1"/>
  <c r="Q45" i="6"/>
  <c r="C32" i="1" s="1"/>
  <c r="Q44" i="6"/>
  <c r="C31" i="1" s="1"/>
  <c r="Q43" i="6"/>
  <c r="C30" i="1" s="1"/>
  <c r="Q42" i="6"/>
  <c r="C28" i="1" s="1"/>
  <c r="Q41" i="6"/>
  <c r="C26" i="1" s="1"/>
  <c r="Q40" i="6"/>
  <c r="C25" i="1" s="1"/>
  <c r="Q39" i="6"/>
  <c r="C24" i="1" s="1"/>
  <c r="Q38" i="6"/>
  <c r="C23" i="1" s="1"/>
  <c r="Q37" i="6"/>
  <c r="C22" i="1" s="1"/>
  <c r="Q36" i="6"/>
  <c r="C21" i="1" s="1"/>
  <c r="Q35" i="6"/>
  <c r="C20" i="1" s="1"/>
  <c r="Q34" i="6"/>
  <c r="C19" i="1" s="1"/>
  <c r="Q33" i="6"/>
  <c r="C17" i="1" s="1"/>
  <c r="Q32" i="6"/>
  <c r="C16" i="1" s="1"/>
  <c r="Q31" i="6"/>
  <c r="C15" i="1" s="1"/>
  <c r="Q30" i="6"/>
  <c r="C14" i="1" s="1"/>
  <c r="Q29" i="6"/>
  <c r="C13" i="1" s="1"/>
  <c r="Q28" i="6"/>
  <c r="C12" i="1" s="1"/>
  <c r="Q27" i="6"/>
  <c r="C11" i="1" s="1"/>
  <c r="Q26" i="6"/>
  <c r="C10" i="1" s="1"/>
  <c r="Q25" i="6"/>
  <c r="C9" i="1" s="1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18" i="6"/>
  <c r="D19" i="6"/>
  <c r="D17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17" i="6"/>
  <c r="C18" i="6"/>
  <c r="C19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17" i="6"/>
  <c r="B18" i="6"/>
  <c r="B19" i="6"/>
  <c r="C37" i="1" l="1"/>
  <c r="I30" i="1" s="1"/>
  <c r="I18" i="1" s="1"/>
  <c r="J18" i="1" s="1"/>
  <c r="C35" i="1"/>
  <c r="C29" i="1"/>
  <c r="C27" i="1"/>
  <c r="C18" i="1"/>
  <c r="I35" i="1"/>
  <c r="J35" i="1" s="1"/>
  <c r="I34" i="1"/>
  <c r="J34" i="1" s="1"/>
  <c r="I33" i="1"/>
  <c r="J33" i="1" s="1"/>
  <c r="I32" i="1"/>
  <c r="I20" i="1" s="1"/>
  <c r="J20" i="1" s="1"/>
  <c r="I31" i="1"/>
  <c r="I19" i="1" s="1"/>
  <c r="J19" i="1" s="1"/>
  <c r="C43" i="1" l="1"/>
  <c r="J32" i="1"/>
  <c r="J30" i="1"/>
  <c r="J31" i="1"/>
  <c r="C36" i="1"/>
  <c r="I23" i="1"/>
  <c r="J23" i="1" s="1"/>
  <c r="I22" i="1"/>
  <c r="J22" i="1" s="1"/>
  <c r="I21" i="1"/>
  <c r="J21" i="1" s="1"/>
  <c r="I29" i="1" l="1"/>
  <c r="C44" i="1"/>
  <c r="C45" i="1" s="1"/>
  <c r="I17" i="1" l="1"/>
  <c r="J17" i="1" s="1"/>
  <c r="J24" i="1" s="1"/>
  <c r="J29" i="1"/>
  <c r="J36" i="1" s="1"/>
  <c r="I39" i="1" l="1"/>
</calcChain>
</file>

<file path=xl/sharedStrings.xml><?xml version="1.0" encoding="utf-8"?>
<sst xmlns="http://schemas.openxmlformats.org/spreadsheetml/2006/main" count="281" uniqueCount="183">
  <si>
    <t>令和</t>
    <rPh sb="0" eb="2">
      <t>レイワ</t>
    </rPh>
    <phoneticPr fontId="1"/>
  </si>
  <si>
    <t>年度</t>
    <rPh sb="0" eb="2">
      <t>ネンド</t>
    </rPh>
    <phoneticPr fontId="1"/>
  </si>
  <si>
    <t>NO</t>
    <phoneticPr fontId="1"/>
  </si>
  <si>
    <t>部会名</t>
    <rPh sb="0" eb="2">
      <t>ブカイ</t>
    </rPh>
    <rPh sb="2" eb="3">
      <t>メイ</t>
    </rPh>
    <phoneticPr fontId="1"/>
  </si>
  <si>
    <t>会員数</t>
    <rPh sb="0" eb="3">
      <t>カイインスウ</t>
    </rPh>
    <phoneticPr fontId="1"/>
  </si>
  <si>
    <t>小　国</t>
    <rPh sb="0" eb="1">
      <t>ショウ</t>
    </rPh>
    <rPh sb="2" eb="3">
      <t>コク</t>
    </rPh>
    <phoneticPr fontId="1"/>
  </si>
  <si>
    <t>小　社</t>
    <rPh sb="0" eb="1">
      <t>ショウ</t>
    </rPh>
    <rPh sb="2" eb="3">
      <t>シャ</t>
    </rPh>
    <phoneticPr fontId="1"/>
  </si>
  <si>
    <t>小　算</t>
    <rPh sb="0" eb="1">
      <t>ショウ</t>
    </rPh>
    <rPh sb="2" eb="3">
      <t>サン</t>
    </rPh>
    <phoneticPr fontId="1"/>
  </si>
  <si>
    <t>小　理</t>
    <rPh sb="0" eb="1">
      <t>ショウ</t>
    </rPh>
    <rPh sb="2" eb="3">
      <t>リ</t>
    </rPh>
    <phoneticPr fontId="1"/>
  </si>
  <si>
    <t>小生活</t>
    <rPh sb="0" eb="1">
      <t>ショウ</t>
    </rPh>
    <rPh sb="1" eb="3">
      <t>セイカツ</t>
    </rPh>
    <phoneticPr fontId="1"/>
  </si>
  <si>
    <t>小　音</t>
    <rPh sb="0" eb="1">
      <t>ショウ</t>
    </rPh>
    <rPh sb="2" eb="3">
      <t>オン</t>
    </rPh>
    <phoneticPr fontId="1"/>
  </si>
  <si>
    <t>小　図</t>
    <rPh sb="0" eb="1">
      <t>ショウ</t>
    </rPh>
    <rPh sb="2" eb="3">
      <t>ズ</t>
    </rPh>
    <phoneticPr fontId="1"/>
  </si>
  <si>
    <t>小　家</t>
    <rPh sb="0" eb="1">
      <t>ショウ</t>
    </rPh>
    <rPh sb="2" eb="3">
      <t>イエ</t>
    </rPh>
    <phoneticPr fontId="1"/>
  </si>
  <si>
    <t>小　体</t>
    <rPh sb="0" eb="1">
      <t>ショウ</t>
    </rPh>
    <rPh sb="2" eb="3">
      <t>タイ</t>
    </rPh>
    <phoneticPr fontId="1"/>
  </si>
  <si>
    <t>中　国</t>
    <rPh sb="0" eb="1">
      <t>チュウ</t>
    </rPh>
    <rPh sb="2" eb="3">
      <t>コク</t>
    </rPh>
    <phoneticPr fontId="1"/>
  </si>
  <si>
    <t>中　社</t>
    <rPh sb="0" eb="1">
      <t>チュウ</t>
    </rPh>
    <rPh sb="2" eb="3">
      <t>シャ</t>
    </rPh>
    <phoneticPr fontId="1"/>
  </si>
  <si>
    <t>中　数</t>
    <rPh sb="0" eb="1">
      <t>チュウ</t>
    </rPh>
    <rPh sb="2" eb="3">
      <t>スウ</t>
    </rPh>
    <phoneticPr fontId="1"/>
  </si>
  <si>
    <t>中　理</t>
    <rPh sb="0" eb="1">
      <t>チュウ</t>
    </rPh>
    <rPh sb="2" eb="3">
      <t>リ</t>
    </rPh>
    <phoneticPr fontId="1"/>
  </si>
  <si>
    <t>中　音</t>
    <rPh sb="0" eb="1">
      <t>チュウ</t>
    </rPh>
    <rPh sb="2" eb="3">
      <t>オン</t>
    </rPh>
    <phoneticPr fontId="1"/>
  </si>
  <si>
    <t>中　美</t>
    <rPh sb="0" eb="1">
      <t>チュウ</t>
    </rPh>
    <rPh sb="2" eb="3">
      <t>ビ</t>
    </rPh>
    <phoneticPr fontId="1"/>
  </si>
  <si>
    <t>中保体</t>
    <rPh sb="0" eb="1">
      <t>チュウ</t>
    </rPh>
    <rPh sb="1" eb="3">
      <t>ホタイ</t>
    </rPh>
    <phoneticPr fontId="1"/>
  </si>
  <si>
    <t>中技家</t>
    <rPh sb="0" eb="1">
      <t>チュウ</t>
    </rPh>
    <rPh sb="1" eb="3">
      <t>ギカ</t>
    </rPh>
    <phoneticPr fontId="1"/>
  </si>
  <si>
    <t>小中英</t>
    <rPh sb="0" eb="2">
      <t>ショウチュウ</t>
    </rPh>
    <rPh sb="2" eb="3">
      <t>エイ</t>
    </rPh>
    <phoneticPr fontId="1"/>
  </si>
  <si>
    <t>図書館</t>
    <rPh sb="0" eb="3">
      <t>トショカン</t>
    </rPh>
    <phoneticPr fontId="1"/>
  </si>
  <si>
    <t>特別支援</t>
    <rPh sb="0" eb="2">
      <t>トクベツ</t>
    </rPh>
    <rPh sb="2" eb="4">
      <t>シエン</t>
    </rPh>
    <phoneticPr fontId="1"/>
  </si>
  <si>
    <t>道　徳</t>
    <rPh sb="0" eb="1">
      <t>ミチ</t>
    </rPh>
    <rPh sb="2" eb="3">
      <t>トク</t>
    </rPh>
    <phoneticPr fontId="1"/>
  </si>
  <si>
    <t>特活進路</t>
    <rPh sb="0" eb="2">
      <t>トッカツ</t>
    </rPh>
    <rPh sb="2" eb="4">
      <t>シンロ</t>
    </rPh>
    <phoneticPr fontId="1"/>
  </si>
  <si>
    <t>国際理解</t>
    <rPh sb="0" eb="2">
      <t>コクサイ</t>
    </rPh>
    <rPh sb="2" eb="4">
      <t>リカイ</t>
    </rPh>
    <phoneticPr fontId="1"/>
  </si>
  <si>
    <t>小校長</t>
    <rPh sb="0" eb="1">
      <t>ショウ</t>
    </rPh>
    <rPh sb="1" eb="3">
      <t>コウチョウ</t>
    </rPh>
    <phoneticPr fontId="1"/>
  </si>
  <si>
    <t>中校長</t>
    <rPh sb="0" eb="1">
      <t>チュウ</t>
    </rPh>
    <rPh sb="1" eb="3">
      <t>コウチョウ</t>
    </rPh>
    <phoneticPr fontId="1"/>
  </si>
  <si>
    <t>教　頭</t>
    <rPh sb="0" eb="1">
      <t>キョウ</t>
    </rPh>
    <rPh sb="2" eb="3">
      <t>アタマ</t>
    </rPh>
    <phoneticPr fontId="1"/>
  </si>
  <si>
    <t>養　教</t>
    <rPh sb="0" eb="1">
      <t>ヨウ</t>
    </rPh>
    <rPh sb="2" eb="3">
      <t>キョウ</t>
    </rPh>
    <phoneticPr fontId="1"/>
  </si>
  <si>
    <t>事務職</t>
    <rPh sb="0" eb="3">
      <t>ジムショク</t>
    </rPh>
    <phoneticPr fontId="1"/>
  </si>
  <si>
    <t>栄　養</t>
    <rPh sb="0" eb="1">
      <t>サカエ</t>
    </rPh>
    <rPh sb="2" eb="3">
      <t>ヨウ</t>
    </rPh>
    <phoneticPr fontId="1"/>
  </si>
  <si>
    <t>管理合計</t>
    <rPh sb="0" eb="2">
      <t>カンリ</t>
    </rPh>
    <rPh sb="2" eb="4">
      <t>ゴウケイ</t>
    </rPh>
    <phoneticPr fontId="1"/>
  </si>
  <si>
    <t>総会員数</t>
    <rPh sb="0" eb="1">
      <t>ソウ</t>
    </rPh>
    <rPh sb="1" eb="4">
      <t>カイインスウ</t>
    </rPh>
    <phoneticPr fontId="1"/>
  </si>
  <si>
    <t>実質会員数</t>
    <rPh sb="0" eb="2">
      <t>ジッシツ</t>
    </rPh>
    <rPh sb="2" eb="5">
      <t>カイインスウ</t>
    </rPh>
    <phoneticPr fontId="1"/>
  </si>
  <si>
    <t>小教科合計①</t>
    <rPh sb="0" eb="1">
      <t>ショウ</t>
    </rPh>
    <rPh sb="1" eb="3">
      <t>キョウカ</t>
    </rPh>
    <rPh sb="3" eb="5">
      <t>ゴウケイ</t>
    </rPh>
    <phoneticPr fontId="1"/>
  </si>
  <si>
    <t>中教科合計②</t>
    <rPh sb="0" eb="1">
      <t>チュウ</t>
    </rPh>
    <rPh sb="1" eb="3">
      <t>キョウカ</t>
    </rPh>
    <rPh sb="3" eb="5">
      <t>ゴウケイ</t>
    </rPh>
    <phoneticPr fontId="1"/>
  </si>
  <si>
    <t>小中連携教科合計③</t>
    <rPh sb="0" eb="2">
      <t>ショウチュウ</t>
    </rPh>
    <rPh sb="2" eb="4">
      <t>レンケイ</t>
    </rPh>
    <rPh sb="4" eb="8">
      <t>キョウカゴウケイ</t>
    </rPh>
    <phoneticPr fontId="1"/>
  </si>
  <si>
    <t>各種合計④</t>
    <rPh sb="0" eb="2">
      <t>カクシュ</t>
    </rPh>
    <rPh sb="2" eb="4">
      <t>ゴウケイ</t>
    </rPh>
    <phoneticPr fontId="1"/>
  </si>
  <si>
    <t>教科各種計</t>
    <rPh sb="0" eb="2">
      <t>キョウカ</t>
    </rPh>
    <rPh sb="2" eb="4">
      <t>カクシュ</t>
    </rPh>
    <rPh sb="4" eb="5">
      <t>ケイ</t>
    </rPh>
    <phoneticPr fontId="1"/>
  </si>
  <si>
    <t>教科各種合計</t>
    <rPh sb="0" eb="2">
      <t>キョウカ</t>
    </rPh>
    <rPh sb="2" eb="4">
      <t>カクシュ</t>
    </rPh>
    <rPh sb="4" eb="6">
      <t>ゴウケイ</t>
    </rPh>
    <phoneticPr fontId="1"/>
  </si>
  <si>
    <t>×</t>
    <phoneticPr fontId="1"/>
  </si>
  <si>
    <t>人数</t>
    <rPh sb="0" eb="2">
      <t>ニンズウ</t>
    </rPh>
    <phoneticPr fontId="1"/>
  </si>
  <si>
    <t>計</t>
    <rPh sb="0" eb="1">
      <t>ケイ</t>
    </rPh>
    <phoneticPr fontId="1"/>
  </si>
  <si>
    <t>小校長</t>
    <rPh sb="0" eb="3">
      <t>ショウコウチョウ</t>
    </rPh>
    <phoneticPr fontId="1"/>
  </si>
  <si>
    <t>事務職</t>
    <rPh sb="0" eb="2">
      <t>ジム</t>
    </rPh>
    <rPh sb="2" eb="3">
      <t>ショク</t>
    </rPh>
    <phoneticPr fontId="1"/>
  </si>
  <si>
    <t>部会費</t>
    <rPh sb="0" eb="2">
      <t>ブカイ</t>
    </rPh>
    <rPh sb="2" eb="3">
      <t>ヒ</t>
    </rPh>
    <phoneticPr fontId="1"/>
  </si>
  <si>
    <t>本部
事務局費</t>
    <rPh sb="0" eb="2">
      <t>ホンブ</t>
    </rPh>
    <rPh sb="3" eb="6">
      <t>ジムキョク</t>
    </rPh>
    <rPh sb="6" eb="7">
      <t>ヒ</t>
    </rPh>
    <phoneticPr fontId="1"/>
  </si>
  <si>
    <t>部会費（本部事務局費を含む）合計額</t>
    <rPh sb="14" eb="16">
      <t>ゴウケイ</t>
    </rPh>
    <rPh sb="16" eb="17">
      <t>ガク</t>
    </rPh>
    <phoneticPr fontId="1"/>
  </si>
  <si>
    <t>支部費（本部事務局費を含む）合計額</t>
    <rPh sb="0" eb="2">
      <t>シブ</t>
    </rPh>
    <rPh sb="14" eb="16">
      <t>ゴウケイ</t>
    </rPh>
    <rPh sb="16" eb="17">
      <t>ガク</t>
    </rPh>
    <phoneticPr fontId="1"/>
  </si>
  <si>
    <r>
      <t>支部費</t>
    </r>
    <r>
      <rPr>
        <b/>
        <sz val="6"/>
        <color theme="1"/>
        <rFont val="游ゴシック"/>
        <family val="3"/>
        <charset val="128"/>
        <scheme val="minor"/>
      </rPr>
      <t>（本部事務局費を含む）</t>
    </r>
    <rPh sb="0" eb="2">
      <t>シブ</t>
    </rPh>
    <phoneticPr fontId="1"/>
  </si>
  <si>
    <r>
      <t>部会費</t>
    </r>
    <r>
      <rPr>
        <b/>
        <sz val="6"/>
        <color theme="1"/>
        <rFont val="游ゴシック"/>
        <family val="3"/>
        <charset val="128"/>
        <scheme val="minor"/>
      </rPr>
      <t>（本部事務局費を含む）</t>
    </r>
    <phoneticPr fontId="1"/>
  </si>
  <si>
    <t>※支部費</t>
    <rPh sb="1" eb="3">
      <t>シブ</t>
    </rPh>
    <rPh sb="3" eb="4">
      <t>ヒ</t>
    </rPh>
    <phoneticPr fontId="1"/>
  </si>
  <si>
    <r>
      <t xml:space="preserve">会費総額
</t>
    </r>
    <r>
      <rPr>
        <b/>
        <sz val="11"/>
        <color theme="1"/>
        <rFont val="游ゴシック"/>
        <family val="3"/>
        <charset val="128"/>
        <scheme val="minor"/>
      </rPr>
      <t>（県教研事務局への納入額）</t>
    </r>
    <rPh sb="0" eb="2">
      <t>カイヒ</t>
    </rPh>
    <rPh sb="2" eb="4">
      <t>ソウガク</t>
    </rPh>
    <rPh sb="6" eb="7">
      <t>ケン</t>
    </rPh>
    <rPh sb="7" eb="9">
      <t>キョウケン</t>
    </rPh>
    <rPh sb="9" eb="12">
      <t>ジムキョク</t>
    </rPh>
    <rPh sb="14" eb="16">
      <t>ノウニュウ</t>
    </rPh>
    <rPh sb="16" eb="17">
      <t>ガク</t>
    </rPh>
    <phoneticPr fontId="1"/>
  </si>
  <si>
    <t>（様式１のウ）</t>
    <phoneticPr fontId="1"/>
  </si>
  <si>
    <t>☆この表はすべて数式でリンクされています。記入の必要は一切ありません</t>
    <rPh sb="3" eb="4">
      <t>ヒョウ</t>
    </rPh>
    <rPh sb="8" eb="10">
      <t>スウシキ</t>
    </rPh>
    <rPh sb="21" eb="23">
      <t>キニュウ</t>
    </rPh>
    <rPh sb="24" eb="26">
      <t>ヒツヨウ</t>
    </rPh>
    <rPh sb="27" eb="29">
      <t>イッサイ</t>
    </rPh>
    <phoneticPr fontId="1"/>
  </si>
  <si>
    <t>校長と教頭は、校長会・教頭会に所属しながら、他の部会にも加入いただいているので、実質会員数＝総会員数－（小校長数＋中校長数＋教頭数）となる。ただし、「校長会・教頭会」と「教科各種部会等」の２部会の会費を納めていただく。</t>
    <rPh sb="0" eb="2">
      <t>コウチョウ</t>
    </rPh>
    <rPh sb="3" eb="5">
      <t>キョウトウ</t>
    </rPh>
    <rPh sb="7" eb="10">
      <t>コウチョウカイ</t>
    </rPh>
    <rPh sb="11" eb="13">
      <t>キョウトウ</t>
    </rPh>
    <rPh sb="13" eb="14">
      <t>カイ</t>
    </rPh>
    <rPh sb="15" eb="17">
      <t>ショゾク</t>
    </rPh>
    <rPh sb="22" eb="23">
      <t>タ</t>
    </rPh>
    <rPh sb="24" eb="26">
      <t>ブカイ</t>
    </rPh>
    <rPh sb="28" eb="30">
      <t>カニュウ</t>
    </rPh>
    <rPh sb="40" eb="42">
      <t>ジッシツ</t>
    </rPh>
    <rPh sb="42" eb="45">
      <t>カイインスウ</t>
    </rPh>
    <rPh sb="46" eb="47">
      <t>ソウ</t>
    </rPh>
    <rPh sb="47" eb="50">
      <t>カイインスウ</t>
    </rPh>
    <rPh sb="52" eb="55">
      <t>ショウコウチョウ</t>
    </rPh>
    <rPh sb="55" eb="56">
      <t>スウ</t>
    </rPh>
    <rPh sb="57" eb="60">
      <t>チュウコウチョウ</t>
    </rPh>
    <rPh sb="60" eb="61">
      <t>スウ</t>
    </rPh>
    <rPh sb="62" eb="64">
      <t>キョウトウ</t>
    </rPh>
    <rPh sb="64" eb="65">
      <t>スウ</t>
    </rPh>
    <rPh sb="75" eb="78">
      <t>コウチョウカイ</t>
    </rPh>
    <rPh sb="79" eb="81">
      <t>キョウトウ</t>
    </rPh>
    <rPh sb="81" eb="82">
      <t>カイ</t>
    </rPh>
    <rPh sb="85" eb="87">
      <t>キョウカ</t>
    </rPh>
    <rPh sb="87" eb="89">
      <t>カクシュ</t>
    </rPh>
    <rPh sb="89" eb="91">
      <t>ブカイ</t>
    </rPh>
    <rPh sb="91" eb="92">
      <t>トウ</t>
    </rPh>
    <rPh sb="95" eb="97">
      <t>ブカイ</t>
    </rPh>
    <rPh sb="98" eb="100">
      <t>カイヒ</t>
    </rPh>
    <rPh sb="101" eb="102">
      <t>オサ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</si>
  <si>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</si>
  <si>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</si>
  <si>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NO.</t>
    <phoneticPr fontId="1"/>
  </si>
  <si>
    <t>支部№</t>
    <rPh sb="0" eb="2">
      <t>シブ</t>
    </rPh>
    <phoneticPr fontId="1"/>
  </si>
  <si>
    <t>学校№</t>
    <rPh sb="0" eb="2">
      <t>ガッコウ</t>
    </rPh>
    <phoneticPr fontId="1"/>
  </si>
  <si>
    <t>勤務校名</t>
    <rPh sb="0" eb="2">
      <t>キンム</t>
    </rPh>
    <rPh sb="2" eb="4">
      <t>コウメイ</t>
    </rPh>
    <phoneticPr fontId="1"/>
  </si>
  <si>
    <t>職名・学年</t>
    <rPh sb="0" eb="2">
      <t>ショクメイ</t>
    </rPh>
    <rPh sb="3" eb="5">
      <t>ガクネン</t>
    </rPh>
    <phoneticPr fontId="1"/>
  </si>
  <si>
    <t>氏　　　名</t>
    <rPh sb="0" eb="1">
      <t>シ</t>
    </rPh>
    <rPh sb="4" eb="5">
      <t>メイ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</si>
  <si>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</si>
  <si>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</si>
  <si>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校長</t>
    <rPh sb="0" eb="2">
      <t>コウチョウ</t>
    </rPh>
    <phoneticPr fontId="1"/>
  </si>
  <si>
    <t>岐阜市</t>
  </si>
  <si>
    <t>部会名</t>
    <rPh sb="0" eb="2">
      <t>ブカイ</t>
    </rPh>
    <rPh sb="2" eb="3">
      <t>メイ</t>
    </rPh>
    <phoneticPr fontId="1"/>
  </si>
  <si>
    <t>事務</t>
    <rPh sb="0" eb="2">
      <t>ジム</t>
    </rPh>
    <phoneticPr fontId="1"/>
  </si>
  <si>
    <t>大垣市</t>
  </si>
  <si>
    <t>教頭</t>
    <rPh sb="0" eb="2">
      <t>キョウトウ</t>
    </rPh>
    <phoneticPr fontId="1"/>
  </si>
  <si>
    <t>教務主任</t>
    <rPh sb="0" eb="2">
      <t>キョウム</t>
    </rPh>
    <rPh sb="2" eb="4">
      <t>シュニン</t>
    </rPh>
    <phoneticPr fontId="1"/>
  </si>
  <si>
    <t>主幹教諭</t>
    <rPh sb="0" eb="2">
      <t>シュカン</t>
    </rPh>
    <rPh sb="2" eb="4">
      <t>キョウユ</t>
    </rPh>
    <phoneticPr fontId="1"/>
  </si>
  <si>
    <t>生徒指導</t>
    <rPh sb="0" eb="2">
      <t>セイト</t>
    </rPh>
    <rPh sb="2" eb="4">
      <t>シドウ</t>
    </rPh>
    <phoneticPr fontId="1"/>
  </si>
  <si>
    <t>養護教諭</t>
    <rPh sb="0" eb="2">
      <t>ヨウゴ</t>
    </rPh>
    <rPh sb="2" eb="4">
      <t>キョウユ</t>
    </rPh>
    <phoneticPr fontId="1"/>
  </si>
  <si>
    <t>栄養</t>
    <rPh sb="0" eb="2">
      <t>エイヨウ</t>
    </rPh>
    <phoneticPr fontId="1"/>
  </si>
  <si>
    <t>１年担任</t>
    <rPh sb="1" eb="2">
      <t>ネン</t>
    </rPh>
    <rPh sb="2" eb="4">
      <t>タンニン</t>
    </rPh>
    <phoneticPr fontId="1"/>
  </si>
  <si>
    <t>１年主任</t>
    <rPh sb="1" eb="2">
      <t>ネン</t>
    </rPh>
    <rPh sb="2" eb="4">
      <t>シュニン</t>
    </rPh>
    <phoneticPr fontId="1"/>
  </si>
  <si>
    <t>１年F</t>
    <rPh sb="1" eb="2">
      <t>ネン</t>
    </rPh>
    <phoneticPr fontId="1"/>
  </si>
  <si>
    <t>２年主任</t>
    <rPh sb="1" eb="2">
      <t>ネン</t>
    </rPh>
    <rPh sb="2" eb="4">
      <t>シュニン</t>
    </rPh>
    <phoneticPr fontId="1"/>
  </si>
  <si>
    <t>２年担任</t>
    <rPh sb="1" eb="2">
      <t>ネン</t>
    </rPh>
    <rPh sb="2" eb="4">
      <t>タンニン</t>
    </rPh>
    <phoneticPr fontId="1"/>
  </si>
  <si>
    <t>２年F</t>
    <rPh sb="1" eb="2">
      <t>ネン</t>
    </rPh>
    <phoneticPr fontId="1"/>
  </si>
  <si>
    <t>３年主任</t>
    <rPh sb="1" eb="2">
      <t>ネン</t>
    </rPh>
    <rPh sb="2" eb="4">
      <t>シュニン</t>
    </rPh>
    <phoneticPr fontId="1"/>
  </si>
  <si>
    <t>３年担任</t>
    <rPh sb="1" eb="2">
      <t>ネン</t>
    </rPh>
    <rPh sb="2" eb="4">
      <t>タンニン</t>
    </rPh>
    <phoneticPr fontId="1"/>
  </si>
  <si>
    <t>３年F</t>
    <rPh sb="1" eb="2">
      <t>ネン</t>
    </rPh>
    <phoneticPr fontId="1"/>
  </si>
  <si>
    <t>４年主任</t>
    <rPh sb="1" eb="2">
      <t>ネン</t>
    </rPh>
    <rPh sb="2" eb="4">
      <t>シュニン</t>
    </rPh>
    <phoneticPr fontId="1"/>
  </si>
  <si>
    <t>４年担任</t>
    <rPh sb="1" eb="2">
      <t>ネン</t>
    </rPh>
    <rPh sb="2" eb="4">
      <t>タンニン</t>
    </rPh>
    <phoneticPr fontId="1"/>
  </si>
  <si>
    <t>４年F</t>
    <rPh sb="1" eb="2">
      <t>ネン</t>
    </rPh>
    <phoneticPr fontId="1"/>
  </si>
  <si>
    <t>５年主任</t>
    <rPh sb="1" eb="2">
      <t>ネン</t>
    </rPh>
    <rPh sb="2" eb="4">
      <t>シュニン</t>
    </rPh>
    <phoneticPr fontId="1"/>
  </si>
  <si>
    <t>５年担任</t>
    <rPh sb="1" eb="2">
      <t>ネン</t>
    </rPh>
    <rPh sb="2" eb="4">
      <t>タンニン</t>
    </rPh>
    <phoneticPr fontId="1"/>
  </si>
  <si>
    <t>５年F</t>
    <rPh sb="1" eb="2">
      <t>ネン</t>
    </rPh>
    <phoneticPr fontId="1"/>
  </si>
  <si>
    <t>６年主任</t>
    <rPh sb="1" eb="2">
      <t>ネン</t>
    </rPh>
    <rPh sb="2" eb="4">
      <t>シュニン</t>
    </rPh>
    <phoneticPr fontId="1"/>
  </si>
  <si>
    <t>６年担任</t>
    <rPh sb="1" eb="2">
      <t>ネン</t>
    </rPh>
    <rPh sb="2" eb="4">
      <t>タンニン</t>
    </rPh>
    <phoneticPr fontId="1"/>
  </si>
  <si>
    <t>６年F</t>
    <rPh sb="1" eb="2">
      <t>ネン</t>
    </rPh>
    <phoneticPr fontId="1"/>
  </si>
  <si>
    <t>小校長会</t>
    <rPh sb="0" eb="1">
      <t>ショウ</t>
    </rPh>
    <rPh sb="1" eb="4">
      <t>コウチョウカイ</t>
    </rPh>
    <phoneticPr fontId="1"/>
  </si>
  <si>
    <t>中校長会</t>
    <rPh sb="0" eb="3">
      <t>チュウコウチョウ</t>
    </rPh>
    <rPh sb="3" eb="4">
      <t>カイ</t>
    </rPh>
    <phoneticPr fontId="1"/>
  </si>
  <si>
    <t>教頭会</t>
    <rPh sb="0" eb="3">
      <t>キョウトウカイ</t>
    </rPh>
    <phoneticPr fontId="1"/>
  </si>
  <si>
    <t>校　長</t>
    <rPh sb="0" eb="1">
      <t>コウ</t>
    </rPh>
    <rPh sb="2" eb="3">
      <t>チョウ</t>
    </rPh>
    <phoneticPr fontId="1"/>
  </si>
  <si>
    <t>教　頭</t>
    <rPh sb="0" eb="1">
      <t>キョウ</t>
    </rPh>
    <rPh sb="2" eb="3">
      <t>アタマ</t>
    </rPh>
    <phoneticPr fontId="1"/>
  </si>
  <si>
    <t>職　名</t>
    <rPh sb="0" eb="1">
      <t>ショク</t>
    </rPh>
    <rPh sb="2" eb="3">
      <t>メイ</t>
    </rPh>
    <phoneticPr fontId="1"/>
  </si>
  <si>
    <t>管理職
部会</t>
    <rPh sb="0" eb="3">
      <t>カンリショク</t>
    </rPh>
    <rPh sb="4" eb="6">
      <t>ブカイ</t>
    </rPh>
    <phoneticPr fontId="1"/>
  </si>
  <si>
    <t>事　務</t>
    <rPh sb="0" eb="1">
      <t>コト</t>
    </rPh>
    <rPh sb="2" eb="3">
      <t>ツトム</t>
    </rPh>
    <phoneticPr fontId="1"/>
  </si>
  <si>
    <t>勤務校</t>
    <rPh sb="0" eb="3">
      <t>キンムコウ</t>
    </rPh>
    <phoneticPr fontId="1"/>
  </si>
  <si>
    <t>学校</t>
    <rPh sb="0" eb="2">
      <t>ガッコウ</t>
    </rPh>
    <phoneticPr fontId="1"/>
  </si>
  <si>
    <r>
      <t>学校名</t>
    </r>
    <r>
      <rPr>
        <sz val="11"/>
        <color theme="1"/>
        <rFont val="游ゴシック"/>
        <family val="3"/>
        <charset val="128"/>
        <scheme val="minor"/>
      </rPr>
      <t>（○○小・○○中）</t>
    </r>
    <phoneticPr fontId="1"/>
  </si>
  <si>
    <t>記載責任者</t>
    <rPh sb="0" eb="2">
      <t>キサイ</t>
    </rPh>
    <rPh sb="2" eb="5">
      <t>セキニンシャ</t>
    </rPh>
    <phoneticPr fontId="1"/>
  </si>
  <si>
    <t>TEL</t>
    <phoneticPr fontId="1"/>
  </si>
  <si>
    <t>小　国</t>
    <rPh sb="0" eb="1">
      <t>ショウ</t>
    </rPh>
    <rPh sb="2" eb="3">
      <t>クニ</t>
    </rPh>
    <phoneticPr fontId="1"/>
  </si>
  <si>
    <t>学校名</t>
    <rPh sb="0" eb="3">
      <t>ガッコウメイ</t>
    </rPh>
    <phoneticPr fontId="1"/>
  </si>
  <si>
    <t>←この色のカーソルは、リスト▼から選択し入力してください。</t>
    <rPh sb="3" eb="4">
      <t>イロ</t>
    </rPh>
    <rPh sb="17" eb="19">
      <t>センタク</t>
    </rPh>
    <rPh sb="20" eb="22">
      <t>ニュウリョク</t>
    </rPh>
    <phoneticPr fontId="1"/>
  </si>
  <si>
    <t>加入者数</t>
    <rPh sb="0" eb="3">
      <t>カニュウシャ</t>
    </rPh>
    <rPh sb="3" eb="4">
      <t>スウ</t>
    </rPh>
    <phoneticPr fontId="1"/>
  </si>
  <si>
    <t>未加入者数
（非常勤講師は除く）</t>
    <rPh sb="0" eb="4">
      <t>ミカニュウシャ</t>
    </rPh>
    <rPh sb="4" eb="5">
      <t>スウ</t>
    </rPh>
    <rPh sb="7" eb="10">
      <t>ヒジョウキン</t>
    </rPh>
    <rPh sb="10" eb="12">
      <t>コウシ</t>
    </rPh>
    <rPh sb="13" eb="14">
      <t>ノゾ</t>
    </rPh>
    <phoneticPr fontId="1"/>
  </si>
  <si>
    <t>緑色</t>
    <rPh sb="0" eb="1">
      <t>ミドリ</t>
    </rPh>
    <rPh sb="1" eb="2">
      <t>イロ</t>
    </rPh>
    <phoneticPr fontId="1"/>
  </si>
  <si>
    <t>水色</t>
    <rPh sb="0" eb="2">
      <t>ミズイロ</t>
    </rPh>
    <phoneticPr fontId="1"/>
  </si>
  <si>
    <t>←この色のカーソルは直接入力してください。</t>
    <rPh sb="3" eb="4">
      <t>イロ</t>
    </rPh>
    <rPh sb="10" eb="12">
      <t>チョクセツ</t>
    </rPh>
    <rPh sb="12" eb="14">
      <t>ニュウリョク</t>
    </rPh>
    <phoneticPr fontId="1"/>
  </si>
  <si>
    <t>加入者数</t>
    <rPh sb="0" eb="3">
      <t>カニュウシャ</t>
    </rPh>
    <rPh sb="3" eb="4">
      <t>スウ</t>
    </rPh>
    <phoneticPr fontId="1"/>
  </si>
  <si>
    <t>羽島市</t>
  </si>
  <si>
    <t>各務原市</t>
  </si>
  <si>
    <t>山県市</t>
    <rPh sb="0" eb="2">
      <t>ヤマガタ</t>
    </rPh>
    <rPh sb="2" eb="3">
      <t>シ</t>
    </rPh>
    <phoneticPr fontId="1"/>
  </si>
  <si>
    <t>瑞穂市</t>
    <rPh sb="0" eb="2">
      <t>ミズホ</t>
    </rPh>
    <rPh sb="2" eb="3">
      <t>シ</t>
    </rPh>
    <phoneticPr fontId="1"/>
  </si>
  <si>
    <t>本巣市</t>
    <rPh sb="0" eb="1">
      <t>ホン</t>
    </rPh>
    <rPh sb="1" eb="2">
      <t>ス</t>
    </rPh>
    <rPh sb="2" eb="3">
      <t>シ</t>
    </rPh>
    <phoneticPr fontId="1"/>
  </si>
  <si>
    <t>羽島郡</t>
    <rPh sb="0" eb="2">
      <t>ハシマ</t>
    </rPh>
    <rPh sb="2" eb="3">
      <t>グン</t>
    </rPh>
    <phoneticPr fontId="1"/>
  </si>
  <si>
    <t>本巣郡</t>
    <rPh sb="0" eb="3">
      <t>モトスグン</t>
    </rPh>
    <phoneticPr fontId="1"/>
  </si>
  <si>
    <t>海津市</t>
    <rPh sb="2" eb="3">
      <t>シ</t>
    </rPh>
    <phoneticPr fontId="1"/>
  </si>
  <si>
    <t>養老郡</t>
  </si>
  <si>
    <t>不破郡</t>
  </si>
  <si>
    <t>安八郡</t>
  </si>
  <si>
    <t>揖斐郡</t>
  </si>
  <si>
    <t>関市</t>
  </si>
  <si>
    <t>美濃市</t>
  </si>
  <si>
    <t>郡上市</t>
    <rPh sb="2" eb="3">
      <t>シ</t>
    </rPh>
    <phoneticPr fontId="1"/>
  </si>
  <si>
    <t>美濃加茂市</t>
  </si>
  <si>
    <t>可児市</t>
  </si>
  <si>
    <t>加茂郡</t>
  </si>
  <si>
    <t>可児郡</t>
  </si>
  <si>
    <t>多治見市</t>
  </si>
  <si>
    <t>土岐市</t>
  </si>
  <si>
    <t>瑞浪市</t>
  </si>
  <si>
    <t>恵那市</t>
  </si>
  <si>
    <t>中津川市</t>
  </si>
  <si>
    <t>高山市</t>
  </si>
  <si>
    <t>飛騨市</t>
    <rPh sb="0" eb="2">
      <t>ヒダ</t>
    </rPh>
    <rPh sb="2" eb="3">
      <t>シ</t>
    </rPh>
    <phoneticPr fontId="1"/>
  </si>
  <si>
    <t>下呂市</t>
    <rPh sb="0" eb="1">
      <t>シタ</t>
    </rPh>
    <rPh sb="1" eb="2">
      <t>ロ</t>
    </rPh>
    <rPh sb="2" eb="3">
      <t>シ</t>
    </rPh>
    <phoneticPr fontId="1"/>
  </si>
  <si>
    <t>大野郡</t>
  </si>
  <si>
    <t>町立</t>
    <rPh sb="0" eb="2">
      <t>チョウリツ</t>
    </rPh>
    <phoneticPr fontId="1"/>
  </si>
  <si>
    <t>市立</t>
    <rPh sb="0" eb="2">
      <t>シリツ</t>
    </rPh>
    <phoneticPr fontId="1"/>
  </si>
  <si>
    <t>その他</t>
    <rPh sb="2" eb="3">
      <t>タ</t>
    </rPh>
    <phoneticPr fontId="1"/>
  </si>
  <si>
    <t>郡（町）市名</t>
    <rPh sb="0" eb="1">
      <t>グン</t>
    </rPh>
    <rPh sb="2" eb="3">
      <t>マチ</t>
    </rPh>
    <rPh sb="4" eb="6">
      <t>シメイ</t>
    </rPh>
    <rPh sb="5" eb="6">
      <t>メイ</t>
    </rPh>
    <phoneticPr fontId="1"/>
  </si>
  <si>
    <t>※校長・教頭はそれぞれ「小校長会」「中校長会」「教頭会」に所属します。さらに、「教科等の部会」にも所属いただくので、下の名簿にも記入が必要になります。</t>
    <phoneticPr fontId="1"/>
  </si>
  <si>
    <t>本シートは、学校別の【主部会】の会員名簿および会費集計を行うためのものです。以下の指示に従って、記入してください。※「副部会」は別のファイルがあるので、ここには入力しない。</t>
    <rPh sb="0" eb="1">
      <t>ホン</t>
    </rPh>
    <rPh sb="6" eb="9">
      <t>ガッコウベツ</t>
    </rPh>
    <rPh sb="11" eb="12">
      <t>シュ</t>
    </rPh>
    <rPh sb="12" eb="14">
      <t>ブカイ</t>
    </rPh>
    <rPh sb="16" eb="18">
      <t>カイイン</t>
    </rPh>
    <rPh sb="18" eb="20">
      <t>メイボ</t>
    </rPh>
    <rPh sb="23" eb="25">
      <t>カイヒ</t>
    </rPh>
    <rPh sb="25" eb="27">
      <t>シュウケイ</t>
    </rPh>
    <rPh sb="28" eb="29">
      <t>オコナ</t>
    </rPh>
    <rPh sb="38" eb="40">
      <t>イカ</t>
    </rPh>
    <rPh sb="41" eb="43">
      <t>シジ</t>
    </rPh>
    <rPh sb="44" eb="45">
      <t>シタガ</t>
    </rPh>
    <rPh sb="48" eb="50">
      <t>キニュウ</t>
    </rPh>
    <rPh sb="59" eb="60">
      <t>フク</t>
    </rPh>
    <rPh sb="60" eb="62">
      <t>ブカイ</t>
    </rPh>
    <rPh sb="64" eb="65">
      <t>ベツ</t>
    </rPh>
    <rPh sb="80" eb="82">
      <t>ニュウリョク</t>
    </rPh>
    <phoneticPr fontId="1"/>
  </si>
  <si>
    <r>
      <t xml:space="preserve">未加入者数
</t>
    </r>
    <r>
      <rPr>
        <sz val="9"/>
        <color theme="1"/>
        <rFont val="游ゴシック"/>
        <family val="3"/>
        <charset val="128"/>
        <scheme val="minor"/>
      </rPr>
      <t>（非常勤講師は含まない）</t>
    </r>
    <phoneticPr fontId="1"/>
  </si>
  <si>
    <t>※　提出期限　  月   日</t>
    <rPh sb="2" eb="4">
      <t>テイシュツ</t>
    </rPh>
    <rPh sb="4" eb="6">
      <t>キゲン</t>
    </rPh>
    <rPh sb="9" eb="10">
      <t>ガツ</t>
    </rPh>
    <rPh sb="13" eb="14">
      <t>ニチ</t>
    </rPh>
    <phoneticPr fontId="1"/>
  </si>
  <si>
    <r>
      <t>岐阜県小中学校教育研究会　学校別</t>
    </r>
    <r>
      <rPr>
        <b/>
        <u/>
        <sz val="14"/>
        <color theme="1"/>
        <rFont val="ＤＦ平成ゴシック体W5"/>
        <family val="3"/>
        <charset val="128"/>
      </rPr>
      <t>主部会</t>
    </r>
    <r>
      <rPr>
        <sz val="14"/>
        <color theme="1"/>
        <rFont val="ＤＦ平成ゴシック体W5"/>
        <family val="3"/>
        <charset val="128"/>
      </rPr>
      <t>員数・会計集計表</t>
    </r>
    <rPh sb="0" eb="3">
      <t>ギフケン</t>
    </rPh>
    <rPh sb="3" eb="7">
      <t>ショウチュウガッコウ</t>
    </rPh>
    <rPh sb="7" eb="12">
      <t>キョウイクケンキュウカイ</t>
    </rPh>
    <rPh sb="13" eb="16">
      <t>ガッコウベツ</t>
    </rPh>
    <rPh sb="16" eb="17">
      <t>シュ</t>
    </rPh>
    <rPh sb="17" eb="19">
      <t>ブカイ</t>
    </rPh>
    <rPh sb="22" eb="24">
      <t>カイケイ</t>
    </rPh>
    <rPh sb="24" eb="27">
      <t>シュウケイヒョウ</t>
    </rPh>
    <phoneticPr fontId="1"/>
  </si>
  <si>
    <t>会費に関する規定</t>
    <rPh sb="0" eb="2">
      <t>カイヒ</t>
    </rPh>
    <rPh sb="3" eb="4">
      <t>カン</t>
    </rPh>
    <rPh sb="6" eb="8">
      <t>キテイ</t>
    </rPh>
    <phoneticPr fontId="1"/>
  </si>
  <si>
    <t>基本</t>
    <rPh sb="0" eb="2">
      <t>キホン</t>
    </rPh>
    <phoneticPr fontId="1"/>
  </si>
  <si>
    <t>教科各種</t>
    <rPh sb="0" eb="2">
      <t>キョウカ</t>
    </rPh>
    <rPh sb="2" eb="4">
      <t>カクシュ</t>
    </rPh>
    <phoneticPr fontId="1"/>
  </si>
  <si>
    <t>養教</t>
    <rPh sb="0" eb="2">
      <t>ヨウキョウ</t>
    </rPh>
    <phoneticPr fontId="1"/>
  </si>
  <si>
    <t>会費</t>
    <rPh sb="0" eb="2">
      <t>カイヒ</t>
    </rPh>
    <phoneticPr fontId="1"/>
  </si>
  <si>
    <t>支部費</t>
    <rPh sb="0" eb="2">
      <t>シブ</t>
    </rPh>
    <rPh sb="2" eb="3">
      <t>ヒ</t>
    </rPh>
    <phoneticPr fontId="1"/>
  </si>
  <si>
    <t>本部事務局費</t>
    <rPh sb="0" eb="5">
      <t>ホンブジムキョク</t>
    </rPh>
    <rPh sb="5" eb="6">
      <t>ヒ</t>
    </rPh>
    <phoneticPr fontId="1"/>
  </si>
  <si>
    <t>本部事務局費</t>
    <rPh sb="0" eb="6">
      <t>ホンブジムキョクヒ</t>
    </rPh>
    <phoneticPr fontId="1"/>
  </si>
  <si>
    <t>会費内訳</t>
    <rPh sb="0" eb="2">
      <t>カイヒ</t>
    </rPh>
    <rPh sb="2" eb="4">
      <t>ウチワケ</t>
    </rPh>
    <phoneticPr fontId="1"/>
  </si>
  <si>
    <t>部会</t>
    <rPh sb="0" eb="2">
      <t>ブカイ</t>
    </rPh>
    <phoneticPr fontId="1"/>
  </si>
  <si>
    <t>学校別【主部会】会員数・名簿集計表</t>
    <rPh sb="0" eb="3">
      <t>ガッコウベツ</t>
    </rPh>
    <rPh sb="4" eb="5">
      <t>シュ</t>
    </rPh>
    <rPh sb="5" eb="7">
      <t>ブカイ</t>
    </rPh>
    <rPh sb="8" eb="11">
      <t>カイインスウ</t>
    </rPh>
    <rPh sb="12" eb="14">
      <t>メイボ</t>
    </rPh>
    <rPh sb="14" eb="17">
      <t>シュウケイヒョウ</t>
    </rPh>
    <phoneticPr fontId="1"/>
  </si>
  <si>
    <t>（様式１のア）</t>
    <rPh sb="1" eb="3">
      <t>ヨウシキ</t>
    </rPh>
    <phoneticPr fontId="1"/>
  </si>
  <si>
    <t>特支担任</t>
    <rPh sb="0" eb="2">
      <t>トクシ</t>
    </rPh>
    <rPh sb="2" eb="4">
      <t>タンニン</t>
    </rPh>
    <phoneticPr fontId="1"/>
  </si>
  <si>
    <t>特支F</t>
    <rPh sb="0" eb="2">
      <t>トクシ</t>
    </rPh>
    <phoneticPr fontId="1"/>
  </si>
  <si>
    <t>副校長</t>
    <rPh sb="0" eb="3">
      <t>フクコウチョウ</t>
    </rPh>
    <phoneticPr fontId="1"/>
  </si>
  <si>
    <t>指導教諭</t>
    <rPh sb="0" eb="2">
      <t>シドウ</t>
    </rPh>
    <rPh sb="2" eb="4">
      <t>キョウユ</t>
    </rPh>
    <phoneticPr fontId="1"/>
  </si>
  <si>
    <t>７年主任</t>
    <rPh sb="1" eb="2">
      <t>ネン</t>
    </rPh>
    <rPh sb="2" eb="4">
      <t>シュニン</t>
    </rPh>
    <phoneticPr fontId="1"/>
  </si>
  <si>
    <t>７年担任</t>
    <rPh sb="1" eb="2">
      <t>ネン</t>
    </rPh>
    <rPh sb="2" eb="4">
      <t>タンニン</t>
    </rPh>
    <phoneticPr fontId="1"/>
  </si>
  <si>
    <t>７年F</t>
    <rPh sb="1" eb="2">
      <t>ネン</t>
    </rPh>
    <phoneticPr fontId="1"/>
  </si>
  <si>
    <t>８年主任</t>
    <rPh sb="1" eb="2">
      <t>ネン</t>
    </rPh>
    <rPh sb="2" eb="4">
      <t>シュニン</t>
    </rPh>
    <phoneticPr fontId="1"/>
  </si>
  <si>
    <t>８年担任</t>
    <rPh sb="1" eb="2">
      <t>ネン</t>
    </rPh>
    <rPh sb="2" eb="4">
      <t>タンニン</t>
    </rPh>
    <phoneticPr fontId="1"/>
  </si>
  <si>
    <t>８年F</t>
    <rPh sb="1" eb="2">
      <t>ネン</t>
    </rPh>
    <phoneticPr fontId="1"/>
  </si>
  <si>
    <t>９年主任</t>
    <rPh sb="1" eb="2">
      <t>ネン</t>
    </rPh>
    <rPh sb="2" eb="4">
      <t>シュニン</t>
    </rPh>
    <phoneticPr fontId="1"/>
  </si>
  <si>
    <t>９年担任</t>
    <rPh sb="1" eb="2">
      <t>ネン</t>
    </rPh>
    <rPh sb="2" eb="4">
      <t>タンニン</t>
    </rPh>
    <phoneticPr fontId="1"/>
  </si>
  <si>
    <t>９年F</t>
    <rPh sb="1" eb="2">
      <t>ネン</t>
    </rPh>
    <phoneticPr fontId="1"/>
  </si>
  <si>
    <t>複式</t>
    <rPh sb="0" eb="2">
      <t>フクシキ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</si>
</sst>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5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14"/>
      <color theme="1"/>
      <name val="ＤＦ平成ゴシック体W5"/>
      <family val="3"/>
      <charset val="128"/>
    </font>
    <font>
      <sz val="12"/>
      <color theme="1"/>
      <name val="ＤＦ平成ゴシック体W5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24"/>
      <color theme="1"/>
      <name val="ＤＦ平成ゴシック体W5"/>
      <family val="3"/>
      <charset val="128"/>
    </font>
    <font>
      <sz val="20"/>
      <color theme="1"/>
      <name val="ＤＦ平成ゴシック体W5"/>
      <family val="3"/>
      <charset val="128"/>
    </font>
    <font>
      <sz val="18"/>
      <color theme="1"/>
      <name val="ＤＦ平成ゴシック体W5"/>
      <family val="3"/>
      <charset val="128"/>
    </font>
    <font>
      <sz val="16"/>
      <color theme="1"/>
      <name val="游ゴシック"/>
      <family val="2"/>
      <charset val="128"/>
      <scheme val="minor"/>
    </font>
    <font>
      <b/>
      <u/>
      <sz val="14"/>
      <color theme="1"/>
      <name val="ＤＦ平成ゴシック体W5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49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0" fillId="0" borderId="1" xfId="0" quotePrefix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>
      <alignment vertical="center"/>
    </xf>
    <xf numFmtId="176" fontId="0" fillId="0" borderId="0" xfId="0" applyNumberFormat="1">
      <alignment vertical="center"/>
    </xf>
    <xf numFmtId="0" fontId="22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23" fillId="0" borderId="0" xfId="0" applyFont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176" fontId="11" fillId="2" borderId="18" xfId="0" applyNumberFormat="1" applyFont="1" applyFill="1" applyBorder="1" applyAlignment="1">
      <alignment horizontal="right" vertical="center"/>
    </xf>
    <xf numFmtId="176" fontId="11" fillId="2" borderId="12" xfId="0" applyNumberFormat="1" applyFont="1" applyFill="1" applyBorder="1" applyAlignment="1">
      <alignment horizontal="right" vertical="center"/>
    </xf>
    <xf numFmtId="176" fontId="11" fillId="2" borderId="8" xfId="0" applyNumberFormat="1" applyFont="1" applyFill="1" applyBorder="1" applyAlignment="1">
      <alignment horizontal="right" vertical="center"/>
    </xf>
    <xf numFmtId="176" fontId="11" fillId="2" borderId="14" xfId="0" applyNumberFormat="1" applyFont="1" applyFill="1" applyBorder="1" applyAlignment="1">
      <alignment horizontal="right" vertical="center"/>
    </xf>
    <xf numFmtId="176" fontId="11" fillId="2" borderId="19" xfId="0" applyNumberFormat="1" applyFont="1" applyFill="1" applyBorder="1" applyAlignment="1">
      <alignment horizontal="right" vertical="center"/>
    </xf>
    <xf numFmtId="176" fontId="11" fillId="2" borderId="17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9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7E299-5F09-401D-B03F-95BB63B37C6C}">
  <dimension ref="A1:J13"/>
  <sheetViews>
    <sheetView tabSelected="1" workbookViewId="0">
      <selection activeCell="E12" sqref="E12"/>
    </sheetView>
  </sheetViews>
  <sheetFormatPr defaultRowHeight="18" x14ac:dyDescent="0.45"/>
  <cols>
    <col min="1" max="8" width="12.09765625" customWidth="1"/>
  </cols>
  <sheetData>
    <row r="1" spans="1:10" ht="39" x14ac:dyDescent="0.45">
      <c r="A1" s="30" t="s">
        <v>157</v>
      </c>
    </row>
    <row r="3" spans="1:10" x14ac:dyDescent="0.45">
      <c r="A3" s="29" t="s">
        <v>158</v>
      </c>
    </row>
    <row r="4" spans="1:10" x14ac:dyDescent="0.45">
      <c r="A4" s="39" t="s">
        <v>166</v>
      </c>
      <c r="B4" s="39" t="s">
        <v>161</v>
      </c>
      <c r="C4" s="38" t="s">
        <v>165</v>
      </c>
      <c r="D4" s="38"/>
      <c r="E4" s="38"/>
      <c r="F4" s="38"/>
    </row>
    <row r="5" spans="1:10" x14ac:dyDescent="0.45">
      <c r="A5" s="39"/>
      <c r="B5" s="39"/>
      <c r="C5" s="38" t="s">
        <v>162</v>
      </c>
      <c r="D5" s="38"/>
      <c r="E5" s="38" t="s">
        <v>48</v>
      </c>
      <c r="F5" s="38"/>
    </row>
    <row r="6" spans="1:10" x14ac:dyDescent="0.45">
      <c r="A6" s="39"/>
      <c r="B6" s="39"/>
      <c r="C6" s="2" t="s">
        <v>162</v>
      </c>
      <c r="D6" s="26" t="s">
        <v>163</v>
      </c>
      <c r="E6" s="2" t="s">
        <v>48</v>
      </c>
      <c r="F6" s="2" t="s">
        <v>164</v>
      </c>
    </row>
    <row r="7" spans="1:10" x14ac:dyDescent="0.45">
      <c r="A7" s="27" t="s">
        <v>159</v>
      </c>
      <c r="B7" s="28">
        <v>1350</v>
      </c>
      <c r="C7" s="9">
        <v>670</v>
      </c>
      <c r="D7" s="9">
        <v>30</v>
      </c>
      <c r="E7" s="9">
        <v>620</v>
      </c>
      <c r="F7" s="9">
        <v>30</v>
      </c>
      <c r="G7" s="25"/>
      <c r="H7" s="25"/>
      <c r="I7" s="25"/>
      <c r="J7" s="25"/>
    </row>
    <row r="8" spans="1:10" x14ac:dyDescent="0.45">
      <c r="A8" s="27" t="s">
        <v>160</v>
      </c>
      <c r="B8" s="28">
        <v>1650</v>
      </c>
      <c r="C8" s="9">
        <v>320</v>
      </c>
      <c r="D8" s="9">
        <v>30</v>
      </c>
      <c r="E8" s="9">
        <v>1270</v>
      </c>
      <c r="F8" s="9">
        <v>30</v>
      </c>
      <c r="G8" s="25"/>
      <c r="H8" s="25"/>
      <c r="I8" s="25"/>
      <c r="J8" s="25"/>
    </row>
    <row r="9" spans="1:10" x14ac:dyDescent="0.45">
      <c r="A9" s="27" t="s">
        <v>72</v>
      </c>
      <c r="B9" s="28">
        <v>1500</v>
      </c>
      <c r="C9" s="9">
        <v>320</v>
      </c>
      <c r="D9" s="9">
        <v>30</v>
      </c>
      <c r="E9" s="9">
        <v>1120</v>
      </c>
      <c r="F9" s="9">
        <v>30</v>
      </c>
      <c r="G9" s="25"/>
      <c r="H9" s="25"/>
      <c r="I9" s="25"/>
      <c r="J9" s="25"/>
    </row>
    <row r="10" spans="1:10" x14ac:dyDescent="0.45">
      <c r="A10" s="27" t="s">
        <v>79</v>
      </c>
      <c r="B10" s="28">
        <v>1350</v>
      </c>
      <c r="C10" s="9">
        <v>320</v>
      </c>
      <c r="D10" s="9">
        <v>30</v>
      </c>
      <c r="E10" s="9">
        <v>970</v>
      </c>
      <c r="F10" s="9">
        <v>30</v>
      </c>
      <c r="G10" s="25"/>
      <c r="H10" s="25"/>
      <c r="I10" s="25"/>
      <c r="J10" s="25"/>
    </row>
    <row r="11" spans="1:10" x14ac:dyDescent="0.45">
      <c r="A11" s="27" t="s">
        <v>74</v>
      </c>
      <c r="B11" s="28">
        <v>5400</v>
      </c>
      <c r="C11" s="9">
        <v>620</v>
      </c>
      <c r="D11" s="9">
        <v>30</v>
      </c>
      <c r="E11" s="9">
        <v>4690</v>
      </c>
      <c r="F11" s="9">
        <v>60</v>
      </c>
      <c r="G11" s="25"/>
      <c r="H11" s="25"/>
      <c r="I11" s="25"/>
      <c r="J11" s="25"/>
    </row>
    <row r="12" spans="1:10" x14ac:dyDescent="0.45">
      <c r="A12" s="27" t="s">
        <v>28</v>
      </c>
      <c r="B12" s="28">
        <v>19000</v>
      </c>
      <c r="C12" s="9">
        <v>970</v>
      </c>
      <c r="D12" s="9">
        <v>30</v>
      </c>
      <c r="E12" s="9">
        <v>17800</v>
      </c>
      <c r="F12" s="9">
        <v>200</v>
      </c>
      <c r="G12" s="25"/>
      <c r="H12" s="25"/>
      <c r="I12" s="25"/>
      <c r="J12" s="25"/>
    </row>
    <row r="13" spans="1:10" x14ac:dyDescent="0.45">
      <c r="A13" s="27" t="s">
        <v>29</v>
      </c>
      <c r="B13" s="28">
        <v>24000</v>
      </c>
      <c r="C13" s="9">
        <v>970</v>
      </c>
      <c r="D13" s="9">
        <v>30</v>
      </c>
      <c r="E13" s="9">
        <v>22800</v>
      </c>
      <c r="F13" s="9">
        <v>200</v>
      </c>
      <c r="G13" s="25"/>
      <c r="H13" s="25"/>
      <c r="I13" s="25"/>
      <c r="J13" s="25"/>
    </row>
  </sheetData>
  <mergeCells count="5">
    <mergeCell ref="C5:D5"/>
    <mergeCell ref="E5:F5"/>
    <mergeCell ref="C4:F4"/>
    <mergeCell ref="B4:B6"/>
    <mergeCell ref="A4:A6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CC251-42ED-4471-9784-BA59996AF699}">
  <sheetPr>
    <tabColor rgb="FFFF0000"/>
  </sheetPr>
  <dimension ref="A1:U90"/>
  <sheetViews>
    <sheetView zoomScaleNormal="100" zoomScaleSheetLayoutView="75" workbookViewId="0">
      <selection activeCell="X18" sqref="X18"/>
    </sheetView>
  </sheetViews>
  <sheetFormatPr defaultRowHeight="18" outlineLevelCol="1" x14ac:dyDescent="0.45"/>
  <cols>
    <col min="1" max="3" width="7.09765625" customWidth="1"/>
    <col min="4" max="4" width="16.69921875" customWidth="1"/>
    <col min="5" max="5" width="10.59765625" customWidth="1"/>
    <col min="6" max="6" width="20.59765625" customWidth="1"/>
    <col min="7" max="8" width="9.59765625" customWidth="1"/>
    <col min="9" max="9" width="9" customWidth="1"/>
    <col min="10" max="10" width="14.19921875" hidden="1" customWidth="1" outlineLevel="1"/>
    <col min="11" max="11" width="14.796875" hidden="1" customWidth="1" outlineLevel="1"/>
    <col min="12" max="12" width="27.59765625" hidden="1" customWidth="1" outlineLevel="1"/>
    <col min="13" max="13" width="12.796875" hidden="1" customWidth="1" outlineLevel="1"/>
    <col min="14" max="14" width="7.5" hidden="1" customWidth="1" outlineLevel="1"/>
    <col min="15" max="15" width="0.19921875" hidden="1" customWidth="1" outlineLevel="1"/>
    <col min="16" max="16" width="9.765625E-2" hidden="1" customWidth="1" outlineLevel="1"/>
    <col min="17" max="17" width="10.5" hidden="1" customWidth="1" outlineLevel="1"/>
    <col min="18" max="18" width="11.796875" hidden="1" customWidth="1" outlineLevel="1"/>
    <col min="19" max="19" width="2.19921875" hidden="1" customWidth="1" outlineLevel="1"/>
    <col min="20" max="20" width="8.796875" hidden="1" customWidth="1" outlineLevel="1"/>
    <col min="21" max="21" width="8.796875" collapsed="1"/>
  </cols>
  <sheetData>
    <row r="1" spans="1:10" ht="22.2" x14ac:dyDescent="0.45">
      <c r="A1" s="45" t="s">
        <v>59</v>
      </c>
      <c r="B1" s="45"/>
      <c r="C1" s="20"/>
      <c r="D1" s="21" t="s">
        <v>60</v>
      </c>
      <c r="E1" s="21" t="s">
        <v>167</v>
      </c>
      <c r="F1" s="21"/>
      <c r="G1" s="21"/>
      <c r="H1" s="46" t="s">
        <v>168</v>
      </c>
      <c r="I1" s="46"/>
    </row>
    <row r="2" spans="1:10" ht="6.45" customHeight="1" x14ac:dyDescent="0.45">
      <c r="A2" s="11"/>
      <c r="B2" s="11"/>
      <c r="C2" s="10"/>
      <c r="H2" s="10"/>
      <c r="I2" s="10"/>
    </row>
    <row r="3" spans="1:10" ht="17.7" customHeight="1" x14ac:dyDescent="0.45">
      <c r="A3" s="40" t="s">
        <v>153</v>
      </c>
      <c r="B3" s="40"/>
      <c r="C3" s="40"/>
      <c r="D3" s="40"/>
      <c r="E3" s="40"/>
      <c r="F3" s="40"/>
      <c r="G3" s="40"/>
      <c r="H3" s="40"/>
      <c r="I3" s="40"/>
      <c r="J3" s="13"/>
    </row>
    <row r="4" spans="1:10" x14ac:dyDescent="0.45">
      <c r="A4" s="40"/>
      <c r="B4" s="40"/>
      <c r="C4" s="40"/>
      <c r="D4" s="40"/>
      <c r="E4" s="40"/>
      <c r="F4" s="40"/>
      <c r="G4" s="40"/>
      <c r="H4" s="40"/>
      <c r="I4" s="40"/>
      <c r="J4" s="13"/>
    </row>
    <row r="5" spans="1:10" ht="3.45" customHeight="1" x14ac:dyDescent="0.45">
      <c r="A5" s="12"/>
      <c r="B5" s="12"/>
      <c r="C5" s="12"/>
      <c r="D5" s="12"/>
      <c r="E5" s="12"/>
      <c r="F5" s="12"/>
      <c r="G5" s="12"/>
      <c r="H5" s="12"/>
      <c r="I5" s="12"/>
      <c r="J5" s="13"/>
    </row>
    <row r="6" spans="1:10" ht="15" customHeight="1" x14ac:dyDescent="0.45">
      <c r="A6" s="12"/>
      <c r="B6" s="33" t="s">
        <v>116</v>
      </c>
      <c r="C6" s="43" t="s">
        <v>118</v>
      </c>
      <c r="D6" s="44"/>
      <c r="E6" s="44"/>
      <c r="F6" s="44"/>
      <c r="G6" s="44"/>
      <c r="H6" s="44"/>
      <c r="I6" s="44"/>
      <c r="J6" s="13"/>
    </row>
    <row r="7" spans="1:10" ht="4.95" customHeight="1" x14ac:dyDescent="0.45">
      <c r="A7" s="12"/>
      <c r="B7" s="12"/>
      <c r="C7" s="12"/>
      <c r="D7" s="12"/>
      <c r="E7" s="12"/>
      <c r="F7" s="12"/>
      <c r="G7" s="12"/>
      <c r="H7" s="12"/>
      <c r="I7" s="12"/>
      <c r="J7" s="13"/>
    </row>
    <row r="8" spans="1:10" ht="15" customHeight="1" x14ac:dyDescent="0.45">
      <c r="A8" s="12"/>
      <c r="B8" s="23" t="s">
        <v>117</v>
      </c>
      <c r="C8" s="43" t="s">
        <v>113</v>
      </c>
      <c r="D8" s="44"/>
      <c r="E8" s="44"/>
      <c r="F8" s="44"/>
      <c r="G8" s="44"/>
      <c r="H8" s="44"/>
      <c r="I8" s="44"/>
      <c r="J8" s="13"/>
    </row>
    <row r="9" spans="1:10" ht="3.75" customHeight="1" x14ac:dyDescent="0.45">
      <c r="A9" s="12"/>
      <c r="B9" s="12"/>
      <c r="C9" s="12"/>
      <c r="D9" s="12"/>
      <c r="E9" s="12"/>
      <c r="F9" s="12"/>
      <c r="G9" s="12"/>
      <c r="H9" s="12"/>
      <c r="I9" s="12"/>
      <c r="J9" s="13"/>
    </row>
    <row r="10" spans="1:10" ht="15" customHeight="1" x14ac:dyDescent="0.45">
      <c r="A10" s="11"/>
      <c r="B10" s="2" t="s">
        <v>62</v>
      </c>
      <c r="C10" s="34"/>
      <c r="D10" s="38" t="s">
        <v>114</v>
      </c>
      <c r="E10" s="42"/>
      <c r="F10" s="49" t="s">
        <v>115</v>
      </c>
      <c r="G10" s="42"/>
      <c r="H10" s="10"/>
      <c r="I10" s="10"/>
    </row>
    <row r="11" spans="1:10" ht="15" customHeight="1" x14ac:dyDescent="0.45">
      <c r="A11" s="11"/>
      <c r="B11" s="19" t="s">
        <v>63</v>
      </c>
      <c r="C11" s="35"/>
      <c r="D11" s="38"/>
      <c r="E11" s="42"/>
      <c r="F11" s="38"/>
      <c r="G11" s="42"/>
      <c r="H11" s="10"/>
      <c r="I11" s="10"/>
    </row>
    <row r="12" spans="1:10" ht="15" customHeight="1" x14ac:dyDescent="0.45">
      <c r="A12" s="11"/>
      <c r="B12" s="38" t="s">
        <v>106</v>
      </c>
      <c r="C12" s="38"/>
      <c r="D12" s="38" t="s">
        <v>151</v>
      </c>
      <c r="E12" s="38"/>
      <c r="F12" s="38" t="s">
        <v>108</v>
      </c>
      <c r="G12" s="38"/>
      <c r="H12" s="10"/>
      <c r="I12" s="10"/>
    </row>
    <row r="13" spans="1:10" ht="15" customHeight="1" x14ac:dyDescent="0.45">
      <c r="A13" s="11"/>
      <c r="B13" s="38"/>
      <c r="C13" s="38"/>
      <c r="D13" s="36"/>
      <c r="E13" s="14"/>
      <c r="F13" s="47"/>
      <c r="G13" s="48"/>
      <c r="H13" s="24" t="s">
        <v>107</v>
      </c>
      <c r="I13" s="10"/>
    </row>
    <row r="14" spans="1:10" ht="15" customHeight="1" x14ac:dyDescent="0.45">
      <c r="A14" s="11"/>
      <c r="B14" s="38" t="s">
        <v>109</v>
      </c>
      <c r="C14" s="38"/>
      <c r="D14" s="37"/>
      <c r="E14" s="2" t="s">
        <v>110</v>
      </c>
      <c r="F14" s="42"/>
      <c r="G14" s="42"/>
      <c r="H14" s="10"/>
      <c r="I14" s="10"/>
    </row>
    <row r="15" spans="1:10" ht="3.45" customHeight="1" x14ac:dyDescent="0.45">
      <c r="A15" s="13"/>
      <c r="B15" s="13"/>
      <c r="C15" s="13"/>
      <c r="D15" s="13"/>
      <c r="E15" s="13"/>
      <c r="F15" s="13"/>
      <c r="G15" s="13"/>
      <c r="H15" s="13"/>
      <c r="I15" s="13"/>
    </row>
    <row r="16" spans="1:10" ht="15" customHeight="1" x14ac:dyDescent="0.45">
      <c r="A16" s="41" t="s">
        <v>104</v>
      </c>
      <c r="B16" s="2" t="s">
        <v>62</v>
      </c>
      <c r="C16" s="2" t="s">
        <v>63</v>
      </c>
      <c r="D16" s="2" t="s">
        <v>64</v>
      </c>
      <c r="E16" s="2" t="s">
        <v>103</v>
      </c>
      <c r="F16" s="2" t="s">
        <v>66</v>
      </c>
      <c r="G16" s="2" t="s">
        <v>71</v>
      </c>
      <c r="H16" s="2" t="s">
        <v>67</v>
      </c>
      <c r="I16" s="2" t="s">
        <v>68</v>
      </c>
    </row>
    <row r="17" spans="1:19" ht="15" customHeight="1" x14ac:dyDescent="0.45">
      <c r="A17" s="41"/>
      <c r="B17" s="15">
        <f t="shared" ref="B17:B19" si="0">$C$10</f>
        <v>0</v>
      </c>
      <c r="C17" s="16">
        <f t="shared" ref="C17:C19" si="1">$C$11</f>
        <v>0</v>
      </c>
      <c r="D17" s="18">
        <f>$F$13</f>
        <v>0</v>
      </c>
      <c r="E17" s="2" t="s">
        <v>101</v>
      </c>
      <c r="F17" s="37"/>
      <c r="G17" s="14"/>
      <c r="H17" s="2"/>
      <c r="I17" s="2"/>
    </row>
    <row r="18" spans="1:19" ht="15" customHeight="1" x14ac:dyDescent="0.45">
      <c r="A18" s="41"/>
      <c r="B18" s="15">
        <f t="shared" si="0"/>
        <v>0</v>
      </c>
      <c r="C18" s="16">
        <f t="shared" si="1"/>
        <v>0</v>
      </c>
      <c r="D18" s="18">
        <f t="shared" ref="D18:D19" si="2">$F$13</f>
        <v>0</v>
      </c>
      <c r="E18" s="2" t="s">
        <v>102</v>
      </c>
      <c r="F18" s="37"/>
      <c r="G18" s="14"/>
      <c r="H18" s="2"/>
      <c r="I18" s="2"/>
    </row>
    <row r="19" spans="1:19" ht="15" customHeight="1" x14ac:dyDescent="0.45">
      <c r="A19" s="41"/>
      <c r="B19" s="15">
        <f t="shared" si="0"/>
        <v>0</v>
      </c>
      <c r="C19" s="16">
        <f t="shared" si="1"/>
        <v>0</v>
      </c>
      <c r="D19" s="18">
        <f t="shared" si="2"/>
        <v>0</v>
      </c>
      <c r="E19" s="2" t="s">
        <v>102</v>
      </c>
      <c r="F19" s="37"/>
      <c r="G19" s="14"/>
      <c r="H19" s="1"/>
      <c r="I19" s="1"/>
    </row>
    <row r="20" spans="1:19" ht="15" customHeight="1" x14ac:dyDescent="0.45">
      <c r="A20" s="40" t="s">
        <v>152</v>
      </c>
      <c r="B20" s="40"/>
      <c r="C20" s="40"/>
      <c r="D20" s="40"/>
      <c r="E20" s="40"/>
      <c r="F20" s="40"/>
      <c r="G20" s="40"/>
      <c r="H20" s="40"/>
      <c r="I20" s="40"/>
    </row>
    <row r="21" spans="1:19" ht="15" customHeight="1" x14ac:dyDescent="0.45">
      <c r="A21" s="40"/>
      <c r="B21" s="40"/>
      <c r="C21" s="40"/>
      <c r="D21" s="40"/>
      <c r="E21" s="40"/>
      <c r="F21" s="40"/>
      <c r="G21" s="40"/>
      <c r="H21" s="40"/>
      <c r="I21" s="40"/>
    </row>
    <row r="22" spans="1:19" ht="4.95" customHeight="1" x14ac:dyDescent="0.45"/>
    <row r="23" spans="1:19" ht="15" customHeight="1" x14ac:dyDescent="0.45">
      <c r="A23" s="2" t="s">
        <v>61</v>
      </c>
      <c r="B23" s="2" t="s">
        <v>62</v>
      </c>
      <c r="C23" s="2" t="s">
        <v>63</v>
      </c>
      <c r="D23" s="2" t="s">
        <v>64</v>
      </c>
      <c r="E23" s="2" t="s">
        <v>65</v>
      </c>
      <c r="F23" s="2" t="s">
        <v>66</v>
      </c>
      <c r="G23" s="2" t="s">
        <v>71</v>
      </c>
      <c r="H23" s="1" t="s">
        <v>67</v>
      </c>
      <c r="I23" s="1" t="s">
        <v>68</v>
      </c>
    </row>
    <row r="24" spans="1:19" ht="15" customHeight="1" x14ac:dyDescent="0.45">
      <c r="A24" s="1">
        <v>1</v>
      </c>
      <c r="B24" s="1">
        <f t="shared" ref="B24:B55" si="3">$C$10</f>
        <v>0</v>
      </c>
      <c r="C24" s="17">
        <f t="shared" ref="C24:C55" si="4">$C$11</f>
        <v>0</v>
      </c>
      <c r="D24" s="2">
        <f t="shared" ref="D24:D55" si="5">$F$13</f>
        <v>0</v>
      </c>
      <c r="E24" s="14"/>
      <c r="F24" s="34"/>
      <c r="G24" s="14"/>
      <c r="H24" s="1"/>
      <c r="I24" s="1"/>
      <c r="K24" s="2" t="s">
        <v>5</v>
      </c>
      <c r="L24" t="s">
        <v>69</v>
      </c>
      <c r="N24" t="s">
        <v>98</v>
      </c>
    </row>
    <row r="25" spans="1:19" ht="15" customHeight="1" x14ac:dyDescent="0.45">
      <c r="A25" s="1">
        <v>2</v>
      </c>
      <c r="B25" s="1">
        <f t="shared" si="3"/>
        <v>0</v>
      </c>
      <c r="C25" s="17">
        <f t="shared" si="4"/>
        <v>0</v>
      </c>
      <c r="D25" s="2">
        <f t="shared" si="5"/>
        <v>0</v>
      </c>
      <c r="E25" s="14"/>
      <c r="F25" s="37"/>
      <c r="G25" s="14"/>
      <c r="H25" s="1"/>
      <c r="I25" s="1"/>
      <c r="K25" s="2" t="s">
        <v>6</v>
      </c>
      <c r="L25" t="s">
        <v>171</v>
      </c>
      <c r="N25" t="s">
        <v>99</v>
      </c>
      <c r="P25" s="10" t="s">
        <v>111</v>
      </c>
      <c r="Q25">
        <f>COUNTIF($G$24:$G$89,"小　国")</f>
        <v>0</v>
      </c>
      <c r="R25">
        <v>1</v>
      </c>
      <c r="S25" t="s">
        <v>70</v>
      </c>
    </row>
    <row r="26" spans="1:19" ht="15" customHeight="1" x14ac:dyDescent="0.45">
      <c r="A26" s="1">
        <v>3</v>
      </c>
      <c r="B26" s="1">
        <f t="shared" si="3"/>
        <v>0</v>
      </c>
      <c r="C26" s="17">
        <f t="shared" si="4"/>
        <v>0</v>
      </c>
      <c r="D26" s="2">
        <f t="shared" si="5"/>
        <v>0</v>
      </c>
      <c r="E26" s="14"/>
      <c r="F26" s="37"/>
      <c r="G26" s="14"/>
      <c r="H26" s="1"/>
      <c r="I26" s="1"/>
      <c r="K26" s="2" t="s">
        <v>7</v>
      </c>
      <c r="L26" t="s">
        <v>74</v>
      </c>
      <c r="N26" t="s">
        <v>100</v>
      </c>
      <c r="P26" s="2" t="s">
        <v>6</v>
      </c>
      <c r="Q26">
        <f>COUNTIF($G$24:$G$89,"小　社")</f>
        <v>0</v>
      </c>
      <c r="R26">
        <v>2</v>
      </c>
      <c r="S26" t="s">
        <v>120</v>
      </c>
    </row>
    <row r="27" spans="1:19" ht="15" customHeight="1" x14ac:dyDescent="0.45">
      <c r="A27" s="1">
        <v>4</v>
      </c>
      <c r="B27" s="1">
        <f t="shared" si="3"/>
        <v>0</v>
      </c>
      <c r="C27" s="17">
        <f t="shared" si="4"/>
        <v>0</v>
      </c>
      <c r="D27" s="2">
        <f t="shared" si="5"/>
        <v>0</v>
      </c>
      <c r="E27" s="14"/>
      <c r="F27" s="37"/>
      <c r="G27" s="14"/>
      <c r="H27" s="1"/>
      <c r="I27" s="1"/>
      <c r="K27" s="2" t="s">
        <v>8</v>
      </c>
      <c r="L27" t="s">
        <v>76</v>
      </c>
      <c r="P27" s="2" t="s">
        <v>7</v>
      </c>
      <c r="Q27">
        <f>COUNTIF($G$24:$G$89,"小　算")</f>
        <v>0</v>
      </c>
      <c r="R27">
        <v>3</v>
      </c>
      <c r="S27" t="s">
        <v>121</v>
      </c>
    </row>
    <row r="28" spans="1:19" ht="15" customHeight="1" x14ac:dyDescent="0.45">
      <c r="A28" s="1">
        <v>5</v>
      </c>
      <c r="B28" s="1">
        <f t="shared" si="3"/>
        <v>0</v>
      </c>
      <c r="C28" s="17">
        <f t="shared" si="4"/>
        <v>0</v>
      </c>
      <c r="D28" s="2">
        <f t="shared" si="5"/>
        <v>0</v>
      </c>
      <c r="E28" s="14"/>
      <c r="F28" s="37"/>
      <c r="G28" s="14"/>
      <c r="H28" s="1"/>
      <c r="I28" s="1"/>
      <c r="K28" s="2" t="s">
        <v>9</v>
      </c>
      <c r="L28" t="s">
        <v>75</v>
      </c>
      <c r="P28" s="2" t="s">
        <v>8</v>
      </c>
      <c r="Q28">
        <f>COUNTIF($G$24:$G$89,"小　理")</f>
        <v>0</v>
      </c>
      <c r="R28">
        <v>4</v>
      </c>
      <c r="S28" t="s">
        <v>122</v>
      </c>
    </row>
    <row r="29" spans="1:19" ht="15" customHeight="1" x14ac:dyDescent="0.45">
      <c r="A29" s="1">
        <v>6</v>
      </c>
      <c r="B29" s="1">
        <f t="shared" si="3"/>
        <v>0</v>
      </c>
      <c r="C29" s="17">
        <f t="shared" si="4"/>
        <v>0</v>
      </c>
      <c r="D29" s="2">
        <f t="shared" si="5"/>
        <v>0</v>
      </c>
      <c r="E29" s="14"/>
      <c r="F29" s="37"/>
      <c r="G29" s="14"/>
      <c r="H29" s="1"/>
      <c r="I29" s="1"/>
      <c r="K29" s="2" t="s">
        <v>10</v>
      </c>
      <c r="L29" t="s">
        <v>77</v>
      </c>
      <c r="P29" s="2" t="s">
        <v>9</v>
      </c>
      <c r="Q29">
        <f>COUNTIF($G$24:$G$89,"小生活")</f>
        <v>0</v>
      </c>
      <c r="R29">
        <v>5</v>
      </c>
      <c r="S29" t="s">
        <v>123</v>
      </c>
    </row>
    <row r="30" spans="1:19" ht="15" customHeight="1" x14ac:dyDescent="0.45">
      <c r="A30" s="1">
        <v>7</v>
      </c>
      <c r="B30" s="1">
        <f t="shared" si="3"/>
        <v>0</v>
      </c>
      <c r="C30" s="17">
        <f t="shared" si="4"/>
        <v>0</v>
      </c>
      <c r="D30" s="2">
        <f t="shared" si="5"/>
        <v>0</v>
      </c>
      <c r="E30" s="14"/>
      <c r="F30" s="37"/>
      <c r="G30" s="14"/>
      <c r="H30" s="1"/>
      <c r="I30" s="1"/>
      <c r="K30" s="2" t="s">
        <v>11</v>
      </c>
      <c r="L30" t="s">
        <v>72</v>
      </c>
      <c r="N30" t="s">
        <v>149</v>
      </c>
      <c r="P30" s="2" t="s">
        <v>10</v>
      </c>
      <c r="Q30">
        <f>COUNTIF($G$24:$G$89,"小　音")</f>
        <v>0</v>
      </c>
      <c r="R30">
        <v>6</v>
      </c>
      <c r="S30" t="s">
        <v>124</v>
      </c>
    </row>
    <row r="31" spans="1:19" ht="15" customHeight="1" x14ac:dyDescent="0.45">
      <c r="A31" s="1">
        <v>8</v>
      </c>
      <c r="B31" s="1">
        <f t="shared" si="3"/>
        <v>0</v>
      </c>
      <c r="C31" s="17">
        <f t="shared" si="4"/>
        <v>0</v>
      </c>
      <c r="D31" s="2">
        <f t="shared" si="5"/>
        <v>0</v>
      </c>
      <c r="E31" s="14"/>
      <c r="F31" s="37"/>
      <c r="G31" s="14"/>
      <c r="H31" s="1"/>
      <c r="I31" s="1"/>
      <c r="K31" s="2" t="s">
        <v>12</v>
      </c>
      <c r="L31" t="s">
        <v>78</v>
      </c>
      <c r="N31" t="s">
        <v>148</v>
      </c>
      <c r="P31" s="2" t="s">
        <v>11</v>
      </c>
      <c r="Q31">
        <f>COUNTIF($G$24:$G$89,"小　図")</f>
        <v>0</v>
      </c>
      <c r="R31">
        <v>7</v>
      </c>
      <c r="S31" t="s">
        <v>125</v>
      </c>
    </row>
    <row r="32" spans="1:19" ht="15" customHeight="1" x14ac:dyDescent="0.45">
      <c r="A32" s="1">
        <v>9</v>
      </c>
      <c r="B32" s="1">
        <f t="shared" si="3"/>
        <v>0</v>
      </c>
      <c r="C32" s="17">
        <f t="shared" si="4"/>
        <v>0</v>
      </c>
      <c r="D32" s="2">
        <f t="shared" si="5"/>
        <v>0</v>
      </c>
      <c r="E32" s="14"/>
      <c r="F32" s="37"/>
      <c r="G32" s="14"/>
      <c r="H32" s="1"/>
      <c r="I32" s="1"/>
      <c r="K32" s="2" t="s">
        <v>13</v>
      </c>
      <c r="L32" t="s">
        <v>79</v>
      </c>
      <c r="N32" t="s">
        <v>150</v>
      </c>
      <c r="P32" s="2" t="s">
        <v>12</v>
      </c>
      <c r="Q32">
        <f>COUNTIF($G$24:$G$89,"小　家")</f>
        <v>0</v>
      </c>
      <c r="R32">
        <v>8</v>
      </c>
      <c r="S32" t="s">
        <v>126</v>
      </c>
    </row>
    <row r="33" spans="1:19" ht="15" customHeight="1" x14ac:dyDescent="0.45">
      <c r="A33" s="1">
        <v>10</v>
      </c>
      <c r="B33" s="1">
        <f t="shared" si="3"/>
        <v>0</v>
      </c>
      <c r="C33" s="17">
        <f t="shared" si="4"/>
        <v>0</v>
      </c>
      <c r="D33" s="2">
        <f t="shared" si="5"/>
        <v>0</v>
      </c>
      <c r="E33" s="14"/>
      <c r="F33" s="37"/>
      <c r="G33" s="14"/>
      <c r="H33" s="1"/>
      <c r="I33" s="1"/>
      <c r="K33" s="2" t="s">
        <v>14</v>
      </c>
      <c r="L33" t="s">
        <v>81</v>
      </c>
      <c r="P33" s="2" t="s">
        <v>13</v>
      </c>
      <c r="Q33">
        <f>COUNTIF($G$24:$G$89,"小　体")</f>
        <v>0</v>
      </c>
      <c r="R33">
        <v>9</v>
      </c>
      <c r="S33" t="s">
        <v>73</v>
      </c>
    </row>
    <row r="34" spans="1:19" ht="15" customHeight="1" x14ac:dyDescent="0.45">
      <c r="A34" s="1">
        <v>11</v>
      </c>
      <c r="B34" s="1">
        <f t="shared" si="3"/>
        <v>0</v>
      </c>
      <c r="C34" s="17">
        <f t="shared" si="4"/>
        <v>0</v>
      </c>
      <c r="D34" s="2">
        <f t="shared" si="5"/>
        <v>0</v>
      </c>
      <c r="E34" s="14"/>
      <c r="F34" s="37"/>
      <c r="G34" s="14"/>
      <c r="H34" s="1"/>
      <c r="I34" s="1"/>
      <c r="K34" s="2" t="s">
        <v>15</v>
      </c>
      <c r="L34" t="s">
        <v>80</v>
      </c>
      <c r="P34" s="2" t="s">
        <v>14</v>
      </c>
      <c r="Q34">
        <f>COUNTIF($G$24:$G$89,"中　国")</f>
        <v>0</v>
      </c>
      <c r="R34">
        <v>10</v>
      </c>
      <c r="S34" t="s">
        <v>127</v>
      </c>
    </row>
    <row r="35" spans="1:19" ht="15" customHeight="1" x14ac:dyDescent="0.45">
      <c r="A35" s="1">
        <v>12</v>
      </c>
      <c r="B35" s="1">
        <f t="shared" si="3"/>
        <v>0</v>
      </c>
      <c r="C35" s="17">
        <f t="shared" si="4"/>
        <v>0</v>
      </c>
      <c r="D35" s="2">
        <f t="shared" si="5"/>
        <v>0</v>
      </c>
      <c r="E35" s="14"/>
      <c r="F35" s="37"/>
      <c r="G35" s="14"/>
      <c r="H35" s="1"/>
      <c r="I35" s="1"/>
      <c r="K35" s="2" t="s">
        <v>16</v>
      </c>
      <c r="L35" t="s">
        <v>82</v>
      </c>
      <c r="P35" s="2" t="s">
        <v>15</v>
      </c>
      <c r="Q35">
        <f>COUNTIF($G$24:$G$89,"中　社")</f>
        <v>0</v>
      </c>
      <c r="R35">
        <v>11</v>
      </c>
      <c r="S35" t="s">
        <v>128</v>
      </c>
    </row>
    <row r="36" spans="1:19" ht="15" customHeight="1" x14ac:dyDescent="0.45">
      <c r="A36" s="1">
        <v>13</v>
      </c>
      <c r="B36" s="1">
        <f t="shared" si="3"/>
        <v>0</v>
      </c>
      <c r="C36" s="17">
        <f t="shared" si="4"/>
        <v>0</v>
      </c>
      <c r="D36" s="2">
        <f t="shared" si="5"/>
        <v>0</v>
      </c>
      <c r="E36" s="14"/>
      <c r="F36" s="37"/>
      <c r="G36" s="14"/>
      <c r="H36" s="1"/>
      <c r="I36" s="1"/>
      <c r="K36" s="2" t="s">
        <v>17</v>
      </c>
      <c r="L36" t="s">
        <v>83</v>
      </c>
      <c r="P36" s="2" t="s">
        <v>16</v>
      </c>
      <c r="Q36">
        <f>COUNTIF($G$24:$G$89,"中　数")</f>
        <v>0</v>
      </c>
      <c r="R36">
        <v>12</v>
      </c>
      <c r="S36" t="s">
        <v>129</v>
      </c>
    </row>
    <row r="37" spans="1:19" ht="15" customHeight="1" x14ac:dyDescent="0.45">
      <c r="A37" s="1">
        <v>14</v>
      </c>
      <c r="B37" s="1">
        <f t="shared" si="3"/>
        <v>0</v>
      </c>
      <c r="C37" s="17">
        <f t="shared" si="4"/>
        <v>0</v>
      </c>
      <c r="D37" s="2">
        <f t="shared" si="5"/>
        <v>0</v>
      </c>
      <c r="E37" s="14"/>
      <c r="F37" s="37"/>
      <c r="G37" s="14"/>
      <c r="H37" s="1"/>
      <c r="I37" s="1"/>
      <c r="K37" s="2" t="s">
        <v>18</v>
      </c>
      <c r="L37" t="s">
        <v>84</v>
      </c>
      <c r="P37" s="2" t="s">
        <v>17</v>
      </c>
      <c r="Q37">
        <f>COUNTIF($G$24:$G$89,"中　理")</f>
        <v>0</v>
      </c>
      <c r="R37">
        <v>13</v>
      </c>
      <c r="S37" t="s">
        <v>130</v>
      </c>
    </row>
    <row r="38" spans="1:19" ht="15" customHeight="1" x14ac:dyDescent="0.45">
      <c r="A38" s="1">
        <v>15</v>
      </c>
      <c r="B38" s="1">
        <f t="shared" si="3"/>
        <v>0</v>
      </c>
      <c r="C38" s="17">
        <f t="shared" si="4"/>
        <v>0</v>
      </c>
      <c r="D38" s="2">
        <f t="shared" si="5"/>
        <v>0</v>
      </c>
      <c r="E38" s="14"/>
      <c r="F38" s="37"/>
      <c r="G38" s="14"/>
      <c r="H38" s="1"/>
      <c r="I38" s="1"/>
      <c r="K38" s="2" t="s">
        <v>19</v>
      </c>
      <c r="L38" t="s">
        <v>85</v>
      </c>
      <c r="P38" s="2" t="s">
        <v>18</v>
      </c>
      <c r="Q38">
        <f>COUNTIF($G$24:$G$89,"中　音")</f>
        <v>0</v>
      </c>
      <c r="R38">
        <v>14</v>
      </c>
      <c r="S38" t="s">
        <v>131</v>
      </c>
    </row>
    <row r="39" spans="1:19" ht="15" customHeight="1" x14ac:dyDescent="0.45">
      <c r="A39" s="1">
        <v>16</v>
      </c>
      <c r="B39" s="1">
        <f t="shared" si="3"/>
        <v>0</v>
      </c>
      <c r="C39" s="17">
        <f t="shared" si="4"/>
        <v>0</v>
      </c>
      <c r="D39" s="2">
        <f t="shared" si="5"/>
        <v>0</v>
      </c>
      <c r="E39" s="14"/>
      <c r="F39" s="37"/>
      <c r="G39" s="14"/>
      <c r="H39" s="1"/>
      <c r="I39" s="1"/>
      <c r="K39" s="2" t="s">
        <v>20</v>
      </c>
      <c r="L39" t="s">
        <v>86</v>
      </c>
      <c r="P39" s="2" t="s">
        <v>19</v>
      </c>
      <c r="Q39">
        <f>COUNTIF($G$24:$G$89,"中　美")</f>
        <v>0</v>
      </c>
      <c r="R39">
        <v>15</v>
      </c>
      <c r="S39" t="s">
        <v>132</v>
      </c>
    </row>
    <row r="40" spans="1:19" ht="15" customHeight="1" x14ac:dyDescent="0.45">
      <c r="A40" s="1">
        <v>17</v>
      </c>
      <c r="B40" s="1">
        <f t="shared" si="3"/>
        <v>0</v>
      </c>
      <c r="C40" s="17">
        <f t="shared" si="4"/>
        <v>0</v>
      </c>
      <c r="D40" s="2">
        <f t="shared" si="5"/>
        <v>0</v>
      </c>
      <c r="E40" s="14"/>
      <c r="F40" s="37"/>
      <c r="G40" s="14"/>
      <c r="H40" s="1"/>
      <c r="I40" s="1"/>
      <c r="K40" s="2" t="s">
        <v>21</v>
      </c>
      <c r="L40" t="s">
        <v>87</v>
      </c>
      <c r="P40" s="2" t="s">
        <v>20</v>
      </c>
      <c r="Q40">
        <f>COUNTIF($G$24:$G$89,"中保体")</f>
        <v>0</v>
      </c>
      <c r="R40">
        <v>16</v>
      </c>
      <c r="S40" t="s">
        <v>133</v>
      </c>
    </row>
    <row r="41" spans="1:19" ht="15" customHeight="1" x14ac:dyDescent="0.45">
      <c r="A41" s="1">
        <v>18</v>
      </c>
      <c r="B41" s="1">
        <f t="shared" si="3"/>
        <v>0</v>
      </c>
      <c r="C41" s="17">
        <f t="shared" si="4"/>
        <v>0</v>
      </c>
      <c r="D41" s="2">
        <f t="shared" si="5"/>
        <v>0</v>
      </c>
      <c r="E41" s="14"/>
      <c r="F41" s="37"/>
      <c r="G41" s="14"/>
      <c r="H41" s="1"/>
      <c r="I41" s="1"/>
      <c r="K41" s="2" t="s">
        <v>22</v>
      </c>
      <c r="L41" t="s">
        <v>88</v>
      </c>
      <c r="P41" s="2" t="s">
        <v>21</v>
      </c>
      <c r="Q41">
        <f>COUNTIF($G$24:$G$89,"中技家")</f>
        <v>0</v>
      </c>
      <c r="R41">
        <v>17</v>
      </c>
      <c r="S41" t="s">
        <v>134</v>
      </c>
    </row>
    <row r="42" spans="1:19" ht="15" customHeight="1" x14ac:dyDescent="0.45">
      <c r="A42" s="1">
        <v>19</v>
      </c>
      <c r="B42" s="1">
        <f t="shared" si="3"/>
        <v>0</v>
      </c>
      <c r="C42" s="17">
        <f t="shared" si="4"/>
        <v>0</v>
      </c>
      <c r="D42" s="2">
        <f t="shared" si="5"/>
        <v>0</v>
      </c>
      <c r="E42" s="14"/>
      <c r="F42" s="37"/>
      <c r="G42" s="14"/>
      <c r="H42" s="1"/>
      <c r="I42" s="1"/>
      <c r="K42" s="2" t="s">
        <v>23</v>
      </c>
      <c r="L42" t="s">
        <v>89</v>
      </c>
      <c r="P42" s="2" t="s">
        <v>22</v>
      </c>
      <c r="Q42">
        <f>COUNTIF($G$24:$G$89,"小中英")</f>
        <v>0</v>
      </c>
      <c r="R42">
        <v>18</v>
      </c>
      <c r="S42" t="s">
        <v>135</v>
      </c>
    </row>
    <row r="43" spans="1:19" ht="15" customHeight="1" x14ac:dyDescent="0.45">
      <c r="A43" s="1">
        <v>20</v>
      </c>
      <c r="B43" s="1">
        <f t="shared" si="3"/>
        <v>0</v>
      </c>
      <c r="C43" s="17">
        <f t="shared" si="4"/>
        <v>0</v>
      </c>
      <c r="D43" s="2">
        <f t="shared" si="5"/>
        <v>0</v>
      </c>
      <c r="E43" s="14"/>
      <c r="F43" s="37"/>
      <c r="G43" s="14"/>
      <c r="H43" s="1"/>
      <c r="I43" s="1"/>
      <c r="K43" s="2" t="s">
        <v>24</v>
      </c>
      <c r="L43" t="s">
        <v>90</v>
      </c>
      <c r="P43" s="2" t="s">
        <v>23</v>
      </c>
      <c r="Q43">
        <f>COUNTIF($G$24:$G$89,"図書館")</f>
        <v>0</v>
      </c>
      <c r="R43">
        <v>19</v>
      </c>
      <c r="S43" t="s">
        <v>136</v>
      </c>
    </row>
    <row r="44" spans="1:19" ht="15" customHeight="1" x14ac:dyDescent="0.45">
      <c r="A44" s="1">
        <v>21</v>
      </c>
      <c r="B44" s="1">
        <f t="shared" si="3"/>
        <v>0</v>
      </c>
      <c r="C44" s="17">
        <f t="shared" si="4"/>
        <v>0</v>
      </c>
      <c r="D44" s="2">
        <f t="shared" si="5"/>
        <v>0</v>
      </c>
      <c r="E44" s="14"/>
      <c r="F44" s="37"/>
      <c r="G44" s="14"/>
      <c r="H44" s="1"/>
      <c r="I44" s="1"/>
      <c r="K44" s="2" t="s">
        <v>25</v>
      </c>
      <c r="L44" t="s">
        <v>91</v>
      </c>
      <c r="P44" s="2" t="s">
        <v>24</v>
      </c>
      <c r="Q44">
        <f>COUNTIF($G$24:$G$89,"特別支援")</f>
        <v>0</v>
      </c>
      <c r="R44">
        <v>20</v>
      </c>
      <c r="S44" t="s">
        <v>137</v>
      </c>
    </row>
    <row r="45" spans="1:19" ht="15" customHeight="1" x14ac:dyDescent="0.45">
      <c r="A45" s="1">
        <v>22</v>
      </c>
      <c r="B45" s="1">
        <f t="shared" si="3"/>
        <v>0</v>
      </c>
      <c r="C45" s="17">
        <f t="shared" si="4"/>
        <v>0</v>
      </c>
      <c r="D45" s="2">
        <f t="shared" si="5"/>
        <v>0</v>
      </c>
      <c r="E45" s="14"/>
      <c r="F45" s="37"/>
      <c r="G45" s="14"/>
      <c r="H45" s="1"/>
      <c r="I45" s="1"/>
      <c r="K45" s="2"/>
      <c r="L45" t="s">
        <v>92</v>
      </c>
      <c r="P45" s="2" t="s">
        <v>25</v>
      </c>
      <c r="Q45">
        <f>COUNTIF($G$24:$G$89,"道　徳")</f>
        <v>0</v>
      </c>
      <c r="R45">
        <v>21</v>
      </c>
      <c r="S45" t="s">
        <v>138</v>
      </c>
    </row>
    <row r="46" spans="1:19" ht="15" customHeight="1" x14ac:dyDescent="0.45">
      <c r="A46" s="1">
        <v>23</v>
      </c>
      <c r="B46" s="1">
        <f t="shared" si="3"/>
        <v>0</v>
      </c>
      <c r="C46" s="17">
        <f t="shared" si="4"/>
        <v>0</v>
      </c>
      <c r="D46" s="2">
        <f t="shared" si="5"/>
        <v>0</v>
      </c>
      <c r="E46" s="14"/>
      <c r="F46" s="37"/>
      <c r="G46" s="14"/>
      <c r="H46" s="1"/>
      <c r="I46" s="1"/>
      <c r="K46" s="2" t="s">
        <v>27</v>
      </c>
      <c r="L46" t="s">
        <v>93</v>
      </c>
      <c r="P46" s="2" t="s">
        <v>26</v>
      </c>
      <c r="Q46">
        <f>COUNTIF($G$24:$G$89,"特活進路")</f>
        <v>0</v>
      </c>
      <c r="R46">
        <v>22</v>
      </c>
      <c r="S46" t="s">
        <v>139</v>
      </c>
    </row>
    <row r="47" spans="1:19" ht="15" customHeight="1" x14ac:dyDescent="0.45">
      <c r="A47" s="1">
        <v>24</v>
      </c>
      <c r="B47" s="1">
        <f t="shared" si="3"/>
        <v>0</v>
      </c>
      <c r="C47" s="17">
        <f t="shared" si="4"/>
        <v>0</v>
      </c>
      <c r="D47" s="2">
        <f t="shared" si="5"/>
        <v>0</v>
      </c>
      <c r="E47" s="14"/>
      <c r="F47" s="37"/>
      <c r="G47" s="14"/>
      <c r="H47" s="1"/>
      <c r="I47" s="1"/>
      <c r="K47" s="2" t="s">
        <v>31</v>
      </c>
      <c r="L47" t="s">
        <v>94</v>
      </c>
      <c r="P47" s="2" t="s">
        <v>27</v>
      </c>
      <c r="Q47">
        <f>COUNTIF($G$24:$G$89,"国際理解")</f>
        <v>0</v>
      </c>
      <c r="R47">
        <v>23</v>
      </c>
      <c r="S47" t="s">
        <v>140</v>
      </c>
    </row>
    <row r="48" spans="1:19" ht="15" customHeight="1" x14ac:dyDescent="0.45">
      <c r="A48" s="1">
        <v>25</v>
      </c>
      <c r="B48" s="1">
        <f t="shared" si="3"/>
        <v>0</v>
      </c>
      <c r="C48" s="17">
        <f t="shared" si="4"/>
        <v>0</v>
      </c>
      <c r="D48" s="2">
        <f t="shared" si="5"/>
        <v>0</v>
      </c>
      <c r="E48" s="14"/>
      <c r="F48" s="37"/>
      <c r="G48" s="14"/>
      <c r="H48" s="1"/>
      <c r="I48" s="1"/>
      <c r="K48" s="2" t="s">
        <v>105</v>
      </c>
      <c r="L48" t="s">
        <v>95</v>
      </c>
      <c r="P48" s="2" t="s">
        <v>31</v>
      </c>
      <c r="Q48">
        <f>COUNTIF($G$24:$G$89,"養　教")</f>
        <v>0</v>
      </c>
      <c r="R48">
        <v>24</v>
      </c>
      <c r="S48" t="s">
        <v>141</v>
      </c>
    </row>
    <row r="49" spans="1:19" ht="15" customHeight="1" x14ac:dyDescent="0.45">
      <c r="A49" s="1">
        <v>26</v>
      </c>
      <c r="B49" s="1">
        <f t="shared" si="3"/>
        <v>0</v>
      </c>
      <c r="C49" s="17">
        <f t="shared" si="4"/>
        <v>0</v>
      </c>
      <c r="D49" s="2">
        <f t="shared" si="5"/>
        <v>0</v>
      </c>
      <c r="E49" s="14"/>
      <c r="F49" s="37"/>
      <c r="G49" s="14"/>
      <c r="H49" s="1"/>
      <c r="I49" s="1"/>
      <c r="K49" s="2" t="s">
        <v>33</v>
      </c>
      <c r="L49" t="s">
        <v>96</v>
      </c>
      <c r="P49" s="2" t="s">
        <v>105</v>
      </c>
      <c r="Q49">
        <f>COUNTIF($G$24:$G$89,"事　務")</f>
        <v>0</v>
      </c>
      <c r="R49">
        <v>25</v>
      </c>
      <c r="S49" t="s">
        <v>142</v>
      </c>
    </row>
    <row r="50" spans="1:19" ht="15" customHeight="1" x14ac:dyDescent="0.45">
      <c r="A50" s="1">
        <v>27</v>
      </c>
      <c r="B50" s="1">
        <f t="shared" si="3"/>
        <v>0</v>
      </c>
      <c r="C50" s="17">
        <f t="shared" si="4"/>
        <v>0</v>
      </c>
      <c r="D50" s="2">
        <f t="shared" si="5"/>
        <v>0</v>
      </c>
      <c r="E50" s="14"/>
      <c r="F50" s="37"/>
      <c r="G50" s="14"/>
      <c r="H50" s="1"/>
      <c r="I50" s="1"/>
      <c r="L50" t="s">
        <v>97</v>
      </c>
      <c r="P50" s="19" t="s">
        <v>33</v>
      </c>
      <c r="Q50">
        <f>COUNTIF($G$24:$G$89,"栄　養")</f>
        <v>0</v>
      </c>
      <c r="R50">
        <v>26</v>
      </c>
      <c r="S50" t="s">
        <v>143</v>
      </c>
    </row>
    <row r="51" spans="1:19" ht="15" customHeight="1" x14ac:dyDescent="0.45">
      <c r="A51" s="1">
        <v>28</v>
      </c>
      <c r="B51" s="1">
        <f t="shared" si="3"/>
        <v>0</v>
      </c>
      <c r="C51" s="17">
        <f t="shared" si="4"/>
        <v>0</v>
      </c>
      <c r="D51" s="2">
        <f t="shared" si="5"/>
        <v>0</v>
      </c>
      <c r="E51" s="14"/>
      <c r="F51" s="37"/>
      <c r="G51" s="14"/>
      <c r="H51" s="1"/>
      <c r="I51" s="1"/>
      <c r="L51" t="s">
        <v>173</v>
      </c>
      <c r="P51" s="1" t="s">
        <v>98</v>
      </c>
      <c r="Q51" s="1">
        <f>COUNTIF($G$16:$G$19,"小校長会")</f>
        <v>0</v>
      </c>
      <c r="R51">
        <v>27</v>
      </c>
      <c r="S51" t="s">
        <v>144</v>
      </c>
    </row>
    <row r="52" spans="1:19" ht="15" customHeight="1" x14ac:dyDescent="0.45">
      <c r="A52" s="1">
        <v>29</v>
      </c>
      <c r="B52" s="1">
        <f t="shared" si="3"/>
        <v>0</v>
      </c>
      <c r="C52" s="17">
        <f t="shared" si="4"/>
        <v>0</v>
      </c>
      <c r="D52" s="2">
        <f t="shared" si="5"/>
        <v>0</v>
      </c>
      <c r="E52" s="14"/>
      <c r="F52" s="37"/>
      <c r="G52" s="14"/>
      <c r="H52" s="1"/>
      <c r="I52" s="1"/>
      <c r="L52" t="s">
        <v>174</v>
      </c>
      <c r="P52" s="1" t="s">
        <v>99</v>
      </c>
      <c r="Q52" s="1">
        <f>COUNTIF($G$16:$G$19,"中校長会")</f>
        <v>0</v>
      </c>
      <c r="R52">
        <v>28</v>
      </c>
      <c r="S52" t="s">
        <v>145</v>
      </c>
    </row>
    <row r="53" spans="1:19" ht="15" customHeight="1" x14ac:dyDescent="0.45">
      <c r="A53" s="1">
        <v>30</v>
      </c>
      <c r="B53" s="1">
        <f t="shared" si="3"/>
        <v>0</v>
      </c>
      <c r="C53" s="17">
        <f t="shared" si="4"/>
        <v>0</v>
      </c>
      <c r="D53" s="2">
        <f t="shared" si="5"/>
        <v>0</v>
      </c>
      <c r="E53" s="14"/>
      <c r="F53" s="37"/>
      <c r="G53" s="14"/>
      <c r="H53" s="1"/>
      <c r="I53" s="1"/>
      <c r="L53" t="s">
        <v>175</v>
      </c>
      <c r="P53" s="1" t="s">
        <v>100</v>
      </c>
      <c r="Q53" s="1">
        <f>COUNTIF($G$16:$G$19,"教頭会")</f>
        <v>0</v>
      </c>
      <c r="R53">
        <v>29</v>
      </c>
      <c r="S53" t="s">
        <v>146</v>
      </c>
    </row>
    <row r="54" spans="1:19" ht="15" customHeight="1" x14ac:dyDescent="0.45">
      <c r="A54" s="1">
        <v>31</v>
      </c>
      <c r="B54" s="1">
        <f t="shared" si="3"/>
        <v>0</v>
      </c>
      <c r="C54" s="17">
        <f t="shared" si="4"/>
        <v>0</v>
      </c>
      <c r="D54" s="2">
        <f t="shared" si="5"/>
        <v>0</v>
      </c>
      <c r="E54" s="14"/>
      <c r="F54" s="37"/>
      <c r="G54" s="14"/>
      <c r="H54" s="1"/>
      <c r="I54" s="1"/>
      <c r="L54" t="s">
        <v>176</v>
      </c>
      <c r="R54">
        <v>30</v>
      </c>
      <c r="S54" t="s">
        <v>147</v>
      </c>
    </row>
    <row r="55" spans="1:19" ht="15" customHeight="1" x14ac:dyDescent="0.45">
      <c r="A55" s="1">
        <v>32</v>
      </c>
      <c r="B55" s="1">
        <f t="shared" si="3"/>
        <v>0</v>
      </c>
      <c r="C55" s="17">
        <f t="shared" si="4"/>
        <v>0</v>
      </c>
      <c r="D55" s="2">
        <f t="shared" si="5"/>
        <v>0</v>
      </c>
      <c r="E55" s="14"/>
      <c r="F55" s="37"/>
      <c r="G55" s="14"/>
      <c r="H55" s="1"/>
      <c r="I55" s="1"/>
      <c r="L55" t="s">
        <v>177</v>
      </c>
    </row>
    <row r="56" spans="1:19" ht="15" customHeight="1" x14ac:dyDescent="0.45">
      <c r="A56" s="1">
        <v>33</v>
      </c>
      <c r="B56" s="1">
        <f t="shared" ref="B56:B90" si="6">$C$10</f>
        <v>0</v>
      </c>
      <c r="C56" s="17">
        <f t="shared" ref="C56:C90" si="7">$C$11</f>
        <v>0</v>
      </c>
      <c r="D56" s="2">
        <f t="shared" ref="D56:D90" si="8">$F$13</f>
        <v>0</v>
      </c>
      <c r="E56" s="14"/>
      <c r="F56" s="37"/>
      <c r="G56" s="14"/>
      <c r="H56" s="1"/>
      <c r="I56" s="1"/>
      <c r="L56" t="s">
        <v>178</v>
      </c>
    </row>
    <row r="57" spans="1:19" ht="15" customHeight="1" x14ac:dyDescent="0.45">
      <c r="A57" s="1">
        <v>34</v>
      </c>
      <c r="B57" s="1">
        <f t="shared" si="6"/>
        <v>0</v>
      </c>
      <c r="C57" s="17">
        <f t="shared" si="7"/>
        <v>0</v>
      </c>
      <c r="D57" s="2">
        <f t="shared" si="8"/>
        <v>0</v>
      </c>
      <c r="E57" s="14"/>
      <c r="F57" s="37"/>
      <c r="G57" s="14"/>
      <c r="H57" s="1"/>
      <c r="I57" s="1"/>
      <c r="L57" t="s">
        <v>179</v>
      </c>
    </row>
    <row r="58" spans="1:19" ht="15" customHeight="1" x14ac:dyDescent="0.45">
      <c r="A58" s="1">
        <v>35</v>
      </c>
      <c r="B58" s="1">
        <f t="shared" si="6"/>
        <v>0</v>
      </c>
      <c r="C58" s="17">
        <f t="shared" si="7"/>
        <v>0</v>
      </c>
      <c r="D58" s="2">
        <f t="shared" si="8"/>
        <v>0</v>
      </c>
      <c r="E58" s="14"/>
      <c r="F58" s="37"/>
      <c r="G58" s="14"/>
      <c r="H58" s="1"/>
      <c r="I58" s="1"/>
      <c r="L58" t="s">
        <v>180</v>
      </c>
    </row>
    <row r="59" spans="1:19" ht="15" customHeight="1" x14ac:dyDescent="0.45">
      <c r="A59" s="1">
        <v>36</v>
      </c>
      <c r="B59" s="1">
        <f t="shared" si="6"/>
        <v>0</v>
      </c>
      <c r="C59" s="17">
        <f t="shared" si="7"/>
        <v>0</v>
      </c>
      <c r="D59" s="2">
        <f t="shared" si="8"/>
        <v>0</v>
      </c>
      <c r="E59" s="14"/>
      <c r="F59" s="37"/>
      <c r="G59" s="14"/>
      <c r="H59" s="1"/>
      <c r="I59" s="1"/>
      <c r="L59" t="s">
        <v>181</v>
      </c>
    </row>
    <row r="60" spans="1:19" ht="15" customHeight="1" x14ac:dyDescent="0.45">
      <c r="A60" s="1">
        <v>37</v>
      </c>
      <c r="B60" s="1">
        <f t="shared" si="6"/>
        <v>0</v>
      </c>
      <c r="C60" s="17">
        <f t="shared" si="7"/>
        <v>0</v>
      </c>
      <c r="D60" s="2">
        <f t="shared" si="8"/>
        <v>0</v>
      </c>
      <c r="E60" s="14"/>
      <c r="F60" s="37"/>
      <c r="G60" s="14"/>
      <c r="H60" s="1"/>
      <c r="I60" s="1"/>
      <c r="L60" t="s">
        <v>182</v>
      </c>
    </row>
    <row r="61" spans="1:19" ht="15" customHeight="1" x14ac:dyDescent="0.45">
      <c r="A61" s="1">
        <v>38</v>
      </c>
      <c r="B61" s="1">
        <f t="shared" si="6"/>
        <v>0</v>
      </c>
      <c r="C61" s="17">
        <f t="shared" si="7"/>
        <v>0</v>
      </c>
      <c r="D61" s="2">
        <f t="shared" si="8"/>
        <v>0</v>
      </c>
      <c r="E61" s="14"/>
      <c r="F61" s="37"/>
      <c r="G61" s="14"/>
      <c r="H61" s="1"/>
      <c r="I61" s="1"/>
      <c r="L61" t="s">
        <v>169</v>
      </c>
    </row>
    <row r="62" spans="1:19" ht="15" customHeight="1" x14ac:dyDescent="0.45">
      <c r="A62" s="1">
        <v>39</v>
      </c>
      <c r="B62" s="1">
        <f t="shared" si="6"/>
        <v>0</v>
      </c>
      <c r="C62" s="17">
        <f t="shared" si="7"/>
        <v>0</v>
      </c>
      <c r="D62" s="2">
        <f t="shared" si="8"/>
        <v>0</v>
      </c>
      <c r="E62" s="14"/>
      <c r="F62" s="37"/>
      <c r="G62" s="14"/>
      <c r="H62" s="1"/>
      <c r="I62" s="1"/>
      <c r="L62" t="s">
        <v>170</v>
      </c>
    </row>
    <row r="63" spans="1:19" ht="15" customHeight="1" x14ac:dyDescent="0.45">
      <c r="A63" s="1">
        <v>40</v>
      </c>
      <c r="B63" s="1">
        <f t="shared" si="6"/>
        <v>0</v>
      </c>
      <c r="C63" s="17">
        <f t="shared" si="7"/>
        <v>0</v>
      </c>
      <c r="D63" s="2">
        <f t="shared" si="8"/>
        <v>0</v>
      </c>
      <c r="E63" s="14"/>
      <c r="F63" s="37"/>
      <c r="G63" s="14"/>
      <c r="H63" s="1"/>
      <c r="I63" s="1"/>
      <c r="L63" t="s">
        <v>172</v>
      </c>
    </row>
    <row r="64" spans="1:19" ht="15" customHeight="1" x14ac:dyDescent="0.45">
      <c r="A64" s="1">
        <v>41</v>
      </c>
      <c r="B64" s="1">
        <f t="shared" si="6"/>
        <v>0</v>
      </c>
      <c r="C64" s="17">
        <f t="shared" si="7"/>
        <v>0</v>
      </c>
      <c r="D64" s="2">
        <f t="shared" si="8"/>
        <v>0</v>
      </c>
      <c r="E64" s="14"/>
      <c r="F64" s="37"/>
      <c r="G64" s="14"/>
      <c r="H64" s="1"/>
      <c r="I64" s="1"/>
      <c r="L64" t="s">
        <v>150</v>
      </c>
    </row>
    <row r="65" spans="1:9" ht="15" customHeight="1" x14ac:dyDescent="0.45">
      <c r="A65" s="1">
        <v>42</v>
      </c>
      <c r="B65" s="1">
        <f t="shared" si="6"/>
        <v>0</v>
      </c>
      <c r="C65" s="17">
        <f t="shared" si="7"/>
        <v>0</v>
      </c>
      <c r="D65" s="2">
        <f t="shared" si="8"/>
        <v>0</v>
      </c>
      <c r="E65" s="14"/>
      <c r="F65" s="37"/>
      <c r="G65" s="14"/>
      <c r="H65" s="1"/>
      <c r="I65" s="1"/>
    </row>
    <row r="66" spans="1:9" ht="15" customHeight="1" x14ac:dyDescent="0.45">
      <c r="A66" s="1">
        <v>43</v>
      </c>
      <c r="B66" s="1">
        <f t="shared" si="6"/>
        <v>0</v>
      </c>
      <c r="C66" s="17">
        <f t="shared" si="7"/>
        <v>0</v>
      </c>
      <c r="D66" s="2">
        <f t="shared" si="8"/>
        <v>0</v>
      </c>
      <c r="E66" s="14"/>
      <c r="F66" s="37"/>
      <c r="G66" s="14"/>
      <c r="H66" s="1"/>
      <c r="I66" s="1"/>
    </row>
    <row r="67" spans="1:9" ht="15" customHeight="1" x14ac:dyDescent="0.45">
      <c r="A67" s="1">
        <v>44</v>
      </c>
      <c r="B67" s="1">
        <f t="shared" si="6"/>
        <v>0</v>
      </c>
      <c r="C67" s="17">
        <f t="shared" si="7"/>
        <v>0</v>
      </c>
      <c r="D67" s="2">
        <f t="shared" si="8"/>
        <v>0</v>
      </c>
      <c r="E67" s="14"/>
      <c r="F67" s="37"/>
      <c r="G67" s="14"/>
      <c r="H67" s="1"/>
      <c r="I67" s="1"/>
    </row>
    <row r="68" spans="1:9" ht="15" customHeight="1" x14ac:dyDescent="0.45">
      <c r="A68" s="1">
        <v>45</v>
      </c>
      <c r="B68" s="1">
        <f t="shared" si="6"/>
        <v>0</v>
      </c>
      <c r="C68" s="17">
        <f t="shared" si="7"/>
        <v>0</v>
      </c>
      <c r="D68" s="2">
        <f t="shared" si="8"/>
        <v>0</v>
      </c>
      <c r="E68" s="14"/>
      <c r="F68" s="37"/>
      <c r="G68" s="14"/>
      <c r="H68" s="1"/>
      <c r="I68" s="1"/>
    </row>
    <row r="69" spans="1:9" ht="15" customHeight="1" x14ac:dyDescent="0.45">
      <c r="A69" s="1">
        <v>46</v>
      </c>
      <c r="B69" s="1">
        <f t="shared" si="6"/>
        <v>0</v>
      </c>
      <c r="C69" s="17">
        <f t="shared" si="7"/>
        <v>0</v>
      </c>
      <c r="D69" s="2">
        <f t="shared" si="8"/>
        <v>0</v>
      </c>
      <c r="E69" s="14"/>
      <c r="F69" s="37"/>
      <c r="G69" s="14"/>
      <c r="H69" s="1"/>
      <c r="I69" s="1"/>
    </row>
    <row r="70" spans="1:9" ht="15" customHeight="1" x14ac:dyDescent="0.45">
      <c r="A70" s="1">
        <v>47</v>
      </c>
      <c r="B70" s="1">
        <f t="shared" si="6"/>
        <v>0</v>
      </c>
      <c r="C70" s="17">
        <f t="shared" si="7"/>
        <v>0</v>
      </c>
      <c r="D70" s="2">
        <f t="shared" si="8"/>
        <v>0</v>
      </c>
      <c r="E70" s="14"/>
      <c r="F70" s="37"/>
      <c r="G70" s="14"/>
      <c r="H70" s="1"/>
      <c r="I70" s="1"/>
    </row>
    <row r="71" spans="1:9" ht="15" customHeight="1" x14ac:dyDescent="0.45">
      <c r="A71" s="1">
        <v>48</v>
      </c>
      <c r="B71" s="1">
        <f t="shared" si="6"/>
        <v>0</v>
      </c>
      <c r="C71" s="17">
        <f t="shared" si="7"/>
        <v>0</v>
      </c>
      <c r="D71" s="2">
        <f t="shared" si="8"/>
        <v>0</v>
      </c>
      <c r="E71" s="14"/>
      <c r="F71" s="37"/>
      <c r="G71" s="14"/>
      <c r="H71" s="1"/>
      <c r="I71" s="1"/>
    </row>
    <row r="72" spans="1:9" ht="15" customHeight="1" x14ac:dyDescent="0.45">
      <c r="A72" s="1">
        <v>49</v>
      </c>
      <c r="B72" s="1">
        <f t="shared" si="6"/>
        <v>0</v>
      </c>
      <c r="C72" s="17">
        <f t="shared" si="7"/>
        <v>0</v>
      </c>
      <c r="D72" s="2">
        <f t="shared" si="8"/>
        <v>0</v>
      </c>
      <c r="E72" s="14"/>
      <c r="F72" s="37"/>
      <c r="G72" s="14"/>
      <c r="H72" s="1"/>
      <c r="I72" s="1"/>
    </row>
    <row r="73" spans="1:9" ht="15" customHeight="1" x14ac:dyDescent="0.45">
      <c r="A73" s="1">
        <v>50</v>
      </c>
      <c r="B73" s="1">
        <f t="shared" si="6"/>
        <v>0</v>
      </c>
      <c r="C73" s="17">
        <f t="shared" si="7"/>
        <v>0</v>
      </c>
      <c r="D73" s="2">
        <f t="shared" si="8"/>
        <v>0</v>
      </c>
      <c r="E73" s="14"/>
      <c r="F73" s="37"/>
      <c r="G73" s="14"/>
      <c r="H73" s="1"/>
      <c r="I73" s="1"/>
    </row>
    <row r="74" spans="1:9" ht="15" customHeight="1" x14ac:dyDescent="0.45">
      <c r="A74" s="1">
        <v>51</v>
      </c>
      <c r="B74" s="1">
        <f t="shared" si="6"/>
        <v>0</v>
      </c>
      <c r="C74" s="17">
        <f t="shared" si="7"/>
        <v>0</v>
      </c>
      <c r="D74" s="2">
        <f t="shared" si="8"/>
        <v>0</v>
      </c>
      <c r="E74" s="14"/>
      <c r="F74" s="37"/>
      <c r="G74" s="14"/>
      <c r="H74" s="1"/>
      <c r="I74" s="1"/>
    </row>
    <row r="75" spans="1:9" ht="15" customHeight="1" x14ac:dyDescent="0.45">
      <c r="A75" s="1">
        <v>52</v>
      </c>
      <c r="B75" s="1">
        <f t="shared" si="6"/>
        <v>0</v>
      </c>
      <c r="C75" s="17">
        <f t="shared" si="7"/>
        <v>0</v>
      </c>
      <c r="D75" s="2">
        <f t="shared" si="8"/>
        <v>0</v>
      </c>
      <c r="E75" s="14"/>
      <c r="F75" s="37"/>
      <c r="G75" s="14"/>
      <c r="H75" s="1"/>
      <c r="I75" s="1"/>
    </row>
    <row r="76" spans="1:9" ht="15" customHeight="1" x14ac:dyDescent="0.45">
      <c r="A76" s="1">
        <v>53</v>
      </c>
      <c r="B76" s="1">
        <f t="shared" si="6"/>
        <v>0</v>
      </c>
      <c r="C76" s="17">
        <f t="shared" si="7"/>
        <v>0</v>
      </c>
      <c r="D76" s="2">
        <f t="shared" si="8"/>
        <v>0</v>
      </c>
      <c r="E76" s="14"/>
      <c r="F76" s="37"/>
      <c r="G76" s="14"/>
      <c r="H76" s="1"/>
      <c r="I76" s="1"/>
    </row>
    <row r="77" spans="1:9" ht="15" customHeight="1" x14ac:dyDescent="0.45">
      <c r="A77" s="1">
        <v>54</v>
      </c>
      <c r="B77" s="1">
        <f t="shared" si="6"/>
        <v>0</v>
      </c>
      <c r="C77" s="17">
        <f t="shared" si="7"/>
        <v>0</v>
      </c>
      <c r="D77" s="2">
        <f t="shared" si="8"/>
        <v>0</v>
      </c>
      <c r="E77" s="14"/>
      <c r="F77" s="37"/>
      <c r="G77" s="14"/>
      <c r="H77" s="1"/>
      <c r="I77" s="1"/>
    </row>
    <row r="78" spans="1:9" ht="15" customHeight="1" x14ac:dyDescent="0.45">
      <c r="A78" s="1">
        <v>55</v>
      </c>
      <c r="B78" s="1">
        <f t="shared" si="6"/>
        <v>0</v>
      </c>
      <c r="C78" s="17">
        <f t="shared" si="7"/>
        <v>0</v>
      </c>
      <c r="D78" s="2">
        <f t="shared" si="8"/>
        <v>0</v>
      </c>
      <c r="E78" s="14"/>
      <c r="F78" s="37"/>
      <c r="G78" s="14"/>
      <c r="H78" s="1"/>
      <c r="I78" s="1"/>
    </row>
    <row r="79" spans="1:9" ht="15" customHeight="1" x14ac:dyDescent="0.45">
      <c r="A79" s="1">
        <v>56</v>
      </c>
      <c r="B79" s="1">
        <f t="shared" si="6"/>
        <v>0</v>
      </c>
      <c r="C79" s="17">
        <f t="shared" si="7"/>
        <v>0</v>
      </c>
      <c r="D79" s="2">
        <f t="shared" si="8"/>
        <v>0</v>
      </c>
      <c r="E79" s="14"/>
      <c r="F79" s="37"/>
      <c r="G79" s="14"/>
      <c r="H79" s="1"/>
      <c r="I79" s="1"/>
    </row>
    <row r="80" spans="1:9" ht="15" customHeight="1" x14ac:dyDescent="0.45">
      <c r="A80" s="1">
        <v>57</v>
      </c>
      <c r="B80" s="1">
        <f t="shared" si="6"/>
        <v>0</v>
      </c>
      <c r="C80" s="17">
        <f t="shared" si="7"/>
        <v>0</v>
      </c>
      <c r="D80" s="2">
        <f t="shared" si="8"/>
        <v>0</v>
      </c>
      <c r="E80" s="14"/>
      <c r="F80" s="37"/>
      <c r="G80" s="14"/>
      <c r="H80" s="1"/>
      <c r="I80" s="1"/>
    </row>
    <row r="81" spans="1:9" ht="15" customHeight="1" x14ac:dyDescent="0.45">
      <c r="A81" s="1">
        <v>58</v>
      </c>
      <c r="B81" s="1">
        <f t="shared" si="6"/>
        <v>0</v>
      </c>
      <c r="C81" s="17">
        <f t="shared" si="7"/>
        <v>0</v>
      </c>
      <c r="D81" s="2">
        <f t="shared" si="8"/>
        <v>0</v>
      </c>
      <c r="E81" s="14"/>
      <c r="F81" s="37"/>
      <c r="G81" s="14"/>
      <c r="H81" s="1"/>
      <c r="I81" s="1"/>
    </row>
    <row r="82" spans="1:9" ht="15" customHeight="1" x14ac:dyDescent="0.45">
      <c r="A82" s="1">
        <v>59</v>
      </c>
      <c r="B82" s="1">
        <f t="shared" si="6"/>
        <v>0</v>
      </c>
      <c r="C82" s="17">
        <f t="shared" si="7"/>
        <v>0</v>
      </c>
      <c r="D82" s="2">
        <f t="shared" si="8"/>
        <v>0</v>
      </c>
      <c r="E82" s="14"/>
      <c r="F82" s="37"/>
      <c r="G82" s="14"/>
      <c r="H82" s="1"/>
      <c r="I82" s="1"/>
    </row>
    <row r="83" spans="1:9" ht="15" customHeight="1" x14ac:dyDescent="0.45">
      <c r="A83" s="1">
        <v>60</v>
      </c>
      <c r="B83" s="1">
        <f t="shared" si="6"/>
        <v>0</v>
      </c>
      <c r="C83" s="17">
        <f t="shared" si="7"/>
        <v>0</v>
      </c>
      <c r="D83" s="2">
        <f t="shared" si="8"/>
        <v>0</v>
      </c>
      <c r="E83" s="14"/>
      <c r="F83" s="37"/>
      <c r="G83" s="14"/>
      <c r="H83" s="1"/>
      <c r="I83" s="1"/>
    </row>
    <row r="84" spans="1:9" ht="15" customHeight="1" x14ac:dyDescent="0.45">
      <c r="A84" s="1">
        <v>61</v>
      </c>
      <c r="B84" s="1">
        <f t="shared" si="6"/>
        <v>0</v>
      </c>
      <c r="C84" s="17">
        <f t="shared" si="7"/>
        <v>0</v>
      </c>
      <c r="D84" s="2">
        <f t="shared" si="8"/>
        <v>0</v>
      </c>
      <c r="E84" s="14"/>
      <c r="F84" s="37"/>
      <c r="G84" s="14"/>
      <c r="H84" s="1"/>
      <c r="I84" s="1"/>
    </row>
    <row r="85" spans="1:9" ht="15" customHeight="1" x14ac:dyDescent="0.45">
      <c r="A85" s="1">
        <v>62</v>
      </c>
      <c r="B85" s="1">
        <f t="shared" si="6"/>
        <v>0</v>
      </c>
      <c r="C85" s="17">
        <f t="shared" si="7"/>
        <v>0</v>
      </c>
      <c r="D85" s="2">
        <f t="shared" si="8"/>
        <v>0</v>
      </c>
      <c r="E85" s="14"/>
      <c r="F85" s="37"/>
      <c r="G85" s="14"/>
      <c r="H85" s="1"/>
      <c r="I85" s="1"/>
    </row>
    <row r="86" spans="1:9" ht="15" customHeight="1" x14ac:dyDescent="0.45">
      <c r="A86" s="1">
        <v>63</v>
      </c>
      <c r="B86" s="1">
        <f t="shared" si="6"/>
        <v>0</v>
      </c>
      <c r="C86" s="17">
        <f t="shared" si="7"/>
        <v>0</v>
      </c>
      <c r="D86" s="2">
        <f t="shared" si="8"/>
        <v>0</v>
      </c>
      <c r="E86" s="14"/>
      <c r="F86" s="37"/>
      <c r="G86" s="14"/>
      <c r="H86" s="1"/>
      <c r="I86" s="1"/>
    </row>
    <row r="87" spans="1:9" ht="15" customHeight="1" x14ac:dyDescent="0.45">
      <c r="A87" s="1">
        <v>64</v>
      </c>
      <c r="B87" s="1">
        <f t="shared" si="6"/>
        <v>0</v>
      </c>
      <c r="C87" s="17">
        <f t="shared" si="7"/>
        <v>0</v>
      </c>
      <c r="D87" s="2">
        <f t="shared" si="8"/>
        <v>0</v>
      </c>
      <c r="E87" s="14"/>
      <c r="F87" s="37"/>
      <c r="G87" s="14"/>
      <c r="H87" s="1"/>
      <c r="I87" s="1"/>
    </row>
    <row r="88" spans="1:9" ht="15" customHeight="1" x14ac:dyDescent="0.45">
      <c r="A88" s="1">
        <v>65</v>
      </c>
      <c r="B88" s="1">
        <f t="shared" si="6"/>
        <v>0</v>
      </c>
      <c r="C88" s="17">
        <f t="shared" si="7"/>
        <v>0</v>
      </c>
      <c r="D88" s="2">
        <f t="shared" si="8"/>
        <v>0</v>
      </c>
      <c r="E88" s="14"/>
      <c r="F88" s="37"/>
      <c r="G88" s="14"/>
      <c r="H88" s="1"/>
      <c r="I88" s="1"/>
    </row>
    <row r="89" spans="1:9" ht="15" customHeight="1" x14ac:dyDescent="0.45">
      <c r="A89" s="1">
        <v>66</v>
      </c>
      <c r="B89" s="1">
        <f t="shared" si="6"/>
        <v>0</v>
      </c>
      <c r="C89" s="17">
        <f t="shared" si="7"/>
        <v>0</v>
      </c>
      <c r="D89" s="2">
        <f t="shared" si="8"/>
        <v>0</v>
      </c>
      <c r="E89" s="14"/>
      <c r="F89" s="37"/>
      <c r="G89" s="14"/>
      <c r="H89" s="1"/>
      <c r="I89" s="1"/>
    </row>
    <row r="90" spans="1:9" x14ac:dyDescent="0.45">
      <c r="A90" s="1">
        <v>67</v>
      </c>
      <c r="B90" s="1">
        <f t="shared" si="6"/>
        <v>0</v>
      </c>
      <c r="C90" s="17">
        <f t="shared" si="7"/>
        <v>0</v>
      </c>
      <c r="D90" s="2">
        <f t="shared" si="8"/>
        <v>0</v>
      </c>
      <c r="E90" s="14"/>
      <c r="F90" s="37"/>
      <c r="G90" s="14"/>
      <c r="H90" s="1"/>
      <c r="I90" s="1"/>
    </row>
  </sheetData>
  <protectedRanges>
    <protectedRange sqref="G24:G90" name="会員データ入力_9"/>
  </protectedRanges>
  <mergeCells count="17">
    <mergeCell ref="A3:I4"/>
    <mergeCell ref="C6:I6"/>
    <mergeCell ref="A1:B1"/>
    <mergeCell ref="H1:I1"/>
    <mergeCell ref="F13:G13"/>
    <mergeCell ref="C8:I8"/>
    <mergeCell ref="D10:D11"/>
    <mergeCell ref="E10:E11"/>
    <mergeCell ref="F10:F11"/>
    <mergeCell ref="G10:G11"/>
    <mergeCell ref="A20:I21"/>
    <mergeCell ref="A16:A19"/>
    <mergeCell ref="B14:C14"/>
    <mergeCell ref="B12:C13"/>
    <mergeCell ref="D12:E12"/>
    <mergeCell ref="F12:G12"/>
    <mergeCell ref="F14:G14"/>
  </mergeCells>
  <phoneticPr fontId="1"/>
  <dataValidations xWindow="999" yWindow="820" count="6">
    <dataValidation type="list" allowBlank="1" showInputMessage="1" showErrorMessage="1" promptTitle="部会名" sqref="G24:G90" xr:uid="{A6FB2E81-5AB7-4591-8DEF-B122E20C26D0}">
      <formula1>$K$24:$K$49</formula1>
    </dataValidation>
    <dataValidation type="list" allowBlank="1" showInputMessage="1" showErrorMessage="1" promptTitle="部会名" sqref="G17:G19" xr:uid="{591E3EB6-CF6A-4A55-BF49-1DAF2C4D46B3}">
      <formula1>$N$24:$N$26</formula1>
    </dataValidation>
    <dataValidation allowBlank="1" showInputMessage="1" showErrorMessage="1" promptTitle="下から確認し、数字だけを直接入力する" prompt="１岐阜市　２羽島市　３各務原市　４山県市_x000a_５瑞穂市　６本巣市　７羽島郡　８本巣郡　_x000a_９大垣市　10海津市　11養老郡　12不破郡_x000a_13安八郡　14揖斐郡　15関市　16美濃市　_x000a_17郡上市　18美濃加茂市　19可児市　_x000a_20加茂郡　21可児郡　22多治見市　_x000a_23土岐市　24瑞浪市　25恵那市　26中津川市　_x000a_27高山市　28飛騨市　29下呂市　30大野郡_x000a_" sqref="C10" xr:uid="{AC205A7E-E75F-43B6-8535-0EAD1C112B72}"/>
    <dataValidation allowBlank="1" showInputMessage="1" showErrorMessage="1" prompt="それぞれの郡市で使用する学番を入力する。" sqref="C11" xr:uid="{B032F3D6-AFB2-445C-A08B-276C8D4FE659}"/>
    <dataValidation type="list" allowBlank="1" showInputMessage="1" showErrorMessage="1" sqref="E13" xr:uid="{EEE06811-EB70-4766-930D-9927BA11771E}">
      <formula1>$N$30:$N$32</formula1>
    </dataValidation>
    <dataValidation type="list" allowBlank="1" showInputMessage="1" showErrorMessage="1" promptTitle="役職・所属" prompt="校長～栄養の他は、学年（主任・担任・F）から選ぶ" sqref="E24:E90" xr:uid="{6B23B103-61AA-4C9A-B967-4E2413AB71F6}">
      <formula1>$L$24:$L$64</formula1>
    </dataValidation>
  </dataValidations>
  <pageMargins left="0.25" right="0.25" top="0.75" bottom="0.75" header="0.3" footer="0.3"/>
  <pageSetup paperSize="9" scale="93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D6BF-A03C-474D-9B29-E5D4F2F35A54}">
  <dimension ref="A1:J45"/>
  <sheetViews>
    <sheetView topLeftCell="A13" zoomScaleNormal="100" workbookViewId="0">
      <selection activeCell="Q39" sqref="Q39"/>
    </sheetView>
  </sheetViews>
  <sheetFormatPr defaultRowHeight="18" x14ac:dyDescent="0.45"/>
  <cols>
    <col min="1" max="1" width="5.8984375" customWidth="1"/>
    <col min="3" max="3" width="8.296875" customWidth="1"/>
    <col min="4" max="4" width="5" customWidth="1"/>
    <col min="7" max="7" width="5.8984375" customWidth="1"/>
    <col min="8" max="8" width="2.69921875" customWidth="1"/>
    <col min="9" max="9" width="7.19921875" customWidth="1"/>
    <col min="10" max="10" width="15.09765625" customWidth="1"/>
  </cols>
  <sheetData>
    <row r="1" spans="1:10" x14ac:dyDescent="0.45">
      <c r="A1" s="62" t="s">
        <v>57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x14ac:dyDescent="0.45">
      <c r="A2" s="4" t="s">
        <v>0</v>
      </c>
      <c r="B2" s="4">
        <f>学校別会員名簿!C1</f>
        <v>0</v>
      </c>
      <c r="C2" s="4" t="s">
        <v>1</v>
      </c>
      <c r="J2" t="s">
        <v>56</v>
      </c>
    </row>
    <row r="3" spans="1:10" x14ac:dyDescent="0.45">
      <c r="A3" s="71" t="s">
        <v>156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x14ac:dyDescent="0.4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0" x14ac:dyDescent="0.45">
      <c r="A5" s="68" t="str">
        <f>学校別会員名簿!B11</f>
        <v>学校№</v>
      </c>
      <c r="B5" s="68"/>
      <c r="C5" s="72">
        <f>学校別会員名簿!$C$11</f>
        <v>0</v>
      </c>
      <c r="D5" s="73"/>
      <c r="E5" s="74" t="s">
        <v>112</v>
      </c>
      <c r="F5" s="75"/>
      <c r="G5" s="78">
        <f>学校別会員名簿!$F$13</f>
        <v>0</v>
      </c>
      <c r="H5" s="78"/>
      <c r="I5" s="78"/>
      <c r="J5" s="78"/>
    </row>
    <row r="6" spans="1:10" x14ac:dyDescent="0.45">
      <c r="A6" s="68"/>
      <c r="B6" s="68"/>
      <c r="C6" s="73"/>
      <c r="D6" s="73"/>
      <c r="E6" s="76"/>
      <c r="F6" s="77"/>
      <c r="G6" s="78"/>
      <c r="H6" s="78"/>
      <c r="I6" s="78"/>
      <c r="J6" s="78"/>
    </row>
    <row r="7" spans="1:10" x14ac:dyDescent="0.45">
      <c r="A7" t="s">
        <v>155</v>
      </c>
    </row>
    <row r="8" spans="1:10" ht="15" customHeight="1" x14ac:dyDescent="0.45">
      <c r="A8" s="2" t="s">
        <v>2</v>
      </c>
      <c r="B8" s="2" t="s">
        <v>3</v>
      </c>
      <c r="C8" s="2" t="s">
        <v>4</v>
      </c>
    </row>
    <row r="9" spans="1:10" ht="15" customHeight="1" x14ac:dyDescent="0.45">
      <c r="A9" s="2">
        <v>1</v>
      </c>
      <c r="B9" s="2" t="s">
        <v>5</v>
      </c>
      <c r="C9" s="22">
        <f>学校別会員名簿!$Q$25</f>
        <v>0</v>
      </c>
    </row>
    <row r="10" spans="1:10" ht="15" customHeight="1" x14ac:dyDescent="0.45">
      <c r="A10" s="2">
        <v>2</v>
      </c>
      <c r="B10" s="2" t="s">
        <v>6</v>
      </c>
      <c r="C10" s="3">
        <f>学校別会員名簿!$Q$26</f>
        <v>0</v>
      </c>
      <c r="E10" s="80" t="s">
        <v>119</v>
      </c>
      <c r="F10" s="81"/>
      <c r="G10" s="81"/>
      <c r="H10" s="79">
        <f>学校別会員名簿!$E$10</f>
        <v>0</v>
      </c>
      <c r="I10" s="79"/>
    </row>
    <row r="11" spans="1:10" ht="15" customHeight="1" x14ac:dyDescent="0.45">
      <c r="A11" s="2">
        <v>3</v>
      </c>
      <c r="B11" s="2" t="s">
        <v>7</v>
      </c>
      <c r="C11" s="3">
        <f>学校別会員名簿!$Q$27</f>
        <v>0</v>
      </c>
      <c r="E11" s="81"/>
      <c r="F11" s="81"/>
      <c r="G11" s="81"/>
      <c r="H11" s="79"/>
      <c r="I11" s="79"/>
    </row>
    <row r="12" spans="1:10" ht="15" customHeight="1" x14ac:dyDescent="0.45">
      <c r="A12" s="2">
        <v>4</v>
      </c>
      <c r="B12" s="2" t="s">
        <v>8</v>
      </c>
      <c r="C12" s="3">
        <f>学校別会員名簿!$Q$28</f>
        <v>0</v>
      </c>
      <c r="E12" s="49" t="s">
        <v>154</v>
      </c>
      <c r="F12" s="49"/>
      <c r="G12" s="49"/>
      <c r="H12" s="79">
        <f>学校別会員名簿!$G$10</f>
        <v>0</v>
      </c>
      <c r="I12" s="79"/>
    </row>
    <row r="13" spans="1:10" ht="15" customHeight="1" x14ac:dyDescent="0.45">
      <c r="A13" s="2">
        <v>5</v>
      </c>
      <c r="B13" s="2" t="s">
        <v>9</v>
      </c>
      <c r="C13" s="3">
        <f>学校別会員名簿!$Q$29</f>
        <v>0</v>
      </c>
      <c r="E13" s="49"/>
      <c r="F13" s="49"/>
      <c r="G13" s="49"/>
      <c r="H13" s="79"/>
      <c r="I13" s="79"/>
    </row>
    <row r="14" spans="1:10" ht="15" customHeight="1" x14ac:dyDescent="0.45">
      <c r="A14" s="2">
        <v>6</v>
      </c>
      <c r="B14" s="2" t="s">
        <v>10</v>
      </c>
      <c r="C14" s="3">
        <f>学校別会員名簿!Q30</f>
        <v>0</v>
      </c>
    </row>
    <row r="15" spans="1:10" ht="15" customHeight="1" x14ac:dyDescent="0.45">
      <c r="A15" s="2">
        <v>7</v>
      </c>
      <c r="B15" s="2" t="s">
        <v>11</v>
      </c>
      <c r="C15" s="3">
        <f>学校別会員名簿!Q31</f>
        <v>0</v>
      </c>
      <c r="E15" s="64" t="s">
        <v>53</v>
      </c>
      <c r="F15" s="64"/>
      <c r="G15" s="64"/>
    </row>
    <row r="16" spans="1:10" ht="15" customHeight="1" x14ac:dyDescent="0.45">
      <c r="A16" s="2">
        <v>8</v>
      </c>
      <c r="B16" s="2" t="s">
        <v>12</v>
      </c>
      <c r="C16" s="3">
        <f>学校別会員名簿!Q32</f>
        <v>0</v>
      </c>
      <c r="E16" s="1"/>
      <c r="F16" s="2" t="s">
        <v>48</v>
      </c>
      <c r="G16" s="7" t="s">
        <v>49</v>
      </c>
      <c r="H16" s="1"/>
      <c r="I16" s="2" t="s">
        <v>44</v>
      </c>
      <c r="J16" s="2" t="s">
        <v>45</v>
      </c>
    </row>
    <row r="17" spans="1:10" ht="15" customHeight="1" x14ac:dyDescent="0.45">
      <c r="A17" s="2">
        <v>9</v>
      </c>
      <c r="B17" s="2" t="s">
        <v>13</v>
      </c>
      <c r="C17" s="3">
        <f>学校別会員名簿!Q33</f>
        <v>0</v>
      </c>
      <c r="E17" s="8" t="s">
        <v>41</v>
      </c>
      <c r="F17" s="9">
        <v>620</v>
      </c>
      <c r="G17" s="9">
        <v>30</v>
      </c>
      <c r="H17" s="1" t="s">
        <v>43</v>
      </c>
      <c r="I17" s="1">
        <f t="shared" ref="I17:I23" si="0">I29</f>
        <v>0</v>
      </c>
      <c r="J17" s="9">
        <f>(F17+G17)*I17</f>
        <v>0</v>
      </c>
    </row>
    <row r="18" spans="1:10" ht="15" customHeight="1" x14ac:dyDescent="0.45">
      <c r="A18" s="38" t="s">
        <v>37</v>
      </c>
      <c r="B18" s="38"/>
      <c r="C18" s="3">
        <f>SUM(C9:C17)</f>
        <v>0</v>
      </c>
      <c r="E18" s="2" t="s">
        <v>46</v>
      </c>
      <c r="F18" s="9">
        <v>17800</v>
      </c>
      <c r="G18" s="9">
        <v>200</v>
      </c>
      <c r="H18" s="1" t="s">
        <v>43</v>
      </c>
      <c r="I18" s="1">
        <f t="shared" si="0"/>
        <v>0</v>
      </c>
      <c r="J18" s="9">
        <f t="shared" ref="J18:J23" si="1">(F18+G18)*I18</f>
        <v>0</v>
      </c>
    </row>
    <row r="19" spans="1:10" ht="15" customHeight="1" x14ac:dyDescent="0.45">
      <c r="A19" s="2">
        <v>10</v>
      </c>
      <c r="B19" s="2" t="s">
        <v>14</v>
      </c>
      <c r="C19" s="3">
        <f>学校別会員名簿!Q34</f>
        <v>0</v>
      </c>
      <c r="E19" s="2" t="s">
        <v>29</v>
      </c>
      <c r="F19" s="9">
        <v>22800</v>
      </c>
      <c r="G19" s="9">
        <v>200</v>
      </c>
      <c r="H19" s="1" t="s">
        <v>43</v>
      </c>
      <c r="I19" s="1">
        <f t="shared" si="0"/>
        <v>0</v>
      </c>
      <c r="J19" s="9">
        <f t="shared" si="1"/>
        <v>0</v>
      </c>
    </row>
    <row r="20" spans="1:10" ht="15" customHeight="1" x14ac:dyDescent="0.45">
      <c r="A20" s="2">
        <v>11</v>
      </c>
      <c r="B20" s="2" t="s">
        <v>15</v>
      </c>
      <c r="C20" s="3">
        <f>学校別会員名簿!Q35</f>
        <v>0</v>
      </c>
      <c r="E20" s="2" t="s">
        <v>30</v>
      </c>
      <c r="F20" s="9">
        <v>4690</v>
      </c>
      <c r="G20" s="9">
        <v>60</v>
      </c>
      <c r="H20" s="1" t="s">
        <v>43</v>
      </c>
      <c r="I20" s="1">
        <f t="shared" si="0"/>
        <v>0</v>
      </c>
      <c r="J20" s="9">
        <f t="shared" si="1"/>
        <v>0</v>
      </c>
    </row>
    <row r="21" spans="1:10" ht="15" customHeight="1" x14ac:dyDescent="0.45">
      <c r="A21" s="2">
        <v>12</v>
      </c>
      <c r="B21" s="2" t="s">
        <v>16</v>
      </c>
      <c r="C21" s="3">
        <f>学校別会員名簿!Q36</f>
        <v>0</v>
      </c>
      <c r="E21" s="2" t="s">
        <v>31</v>
      </c>
      <c r="F21" s="9">
        <v>1270</v>
      </c>
      <c r="G21" s="9">
        <v>30</v>
      </c>
      <c r="H21" s="1" t="s">
        <v>43</v>
      </c>
      <c r="I21" s="1">
        <f t="shared" si="0"/>
        <v>0</v>
      </c>
      <c r="J21" s="9">
        <f t="shared" si="1"/>
        <v>0</v>
      </c>
    </row>
    <row r="22" spans="1:10" ht="15" customHeight="1" x14ac:dyDescent="0.45">
      <c r="A22" s="2">
        <v>13</v>
      </c>
      <c r="B22" s="2" t="s">
        <v>17</v>
      </c>
      <c r="C22" s="3">
        <f>学校別会員名簿!Q37</f>
        <v>0</v>
      </c>
      <c r="E22" s="2" t="s">
        <v>47</v>
      </c>
      <c r="F22" s="9">
        <v>1120</v>
      </c>
      <c r="G22" s="9">
        <v>30</v>
      </c>
      <c r="H22" s="1" t="s">
        <v>43</v>
      </c>
      <c r="I22" s="1">
        <f t="shared" si="0"/>
        <v>0</v>
      </c>
      <c r="J22" s="9">
        <f t="shared" si="1"/>
        <v>0</v>
      </c>
    </row>
    <row r="23" spans="1:10" ht="15" customHeight="1" x14ac:dyDescent="0.45">
      <c r="A23" s="2">
        <v>14</v>
      </c>
      <c r="B23" s="2" t="s">
        <v>18</v>
      </c>
      <c r="C23" s="3">
        <f>学校別会員名簿!Q38</f>
        <v>0</v>
      </c>
      <c r="E23" s="2" t="s">
        <v>33</v>
      </c>
      <c r="F23" s="9">
        <v>970</v>
      </c>
      <c r="G23" s="9">
        <v>30</v>
      </c>
      <c r="H23" s="1" t="s">
        <v>43</v>
      </c>
      <c r="I23" s="1">
        <f t="shared" si="0"/>
        <v>0</v>
      </c>
      <c r="J23" s="9">
        <f t="shared" si="1"/>
        <v>0</v>
      </c>
    </row>
    <row r="24" spans="1:10" ht="15" customHeight="1" x14ac:dyDescent="0.45">
      <c r="A24" s="2">
        <v>15</v>
      </c>
      <c r="B24" s="2" t="s">
        <v>19</v>
      </c>
      <c r="C24" s="3">
        <f>学校別会員名簿!Q39</f>
        <v>0</v>
      </c>
      <c r="E24" s="39" t="s">
        <v>50</v>
      </c>
      <c r="F24" s="39"/>
      <c r="G24" s="39"/>
      <c r="H24" s="39"/>
      <c r="I24" s="39"/>
      <c r="J24" s="65">
        <f>SUM(J17:J23)</f>
        <v>0</v>
      </c>
    </row>
    <row r="25" spans="1:10" ht="15" customHeight="1" x14ac:dyDescent="0.45">
      <c r="A25" s="2">
        <v>16</v>
      </c>
      <c r="B25" s="2" t="s">
        <v>20</v>
      </c>
      <c r="C25" s="3">
        <f>学校別会員名簿!Q40</f>
        <v>0</v>
      </c>
      <c r="E25" s="39"/>
      <c r="F25" s="39"/>
      <c r="G25" s="39"/>
      <c r="H25" s="39"/>
      <c r="I25" s="39"/>
      <c r="J25" s="65"/>
    </row>
    <row r="26" spans="1:10" ht="15" customHeight="1" x14ac:dyDescent="0.45">
      <c r="A26" s="2">
        <v>17</v>
      </c>
      <c r="B26" s="2" t="s">
        <v>21</v>
      </c>
      <c r="C26" s="3">
        <f>学校別会員名簿!Q41</f>
        <v>0</v>
      </c>
    </row>
    <row r="27" spans="1:10" ht="15" customHeight="1" x14ac:dyDescent="0.45">
      <c r="A27" s="38" t="s">
        <v>38</v>
      </c>
      <c r="B27" s="38"/>
      <c r="C27" s="3">
        <f>SUM(C19:C26)</f>
        <v>0</v>
      </c>
      <c r="E27" s="64" t="s">
        <v>52</v>
      </c>
      <c r="F27" s="64"/>
      <c r="G27" s="64"/>
    </row>
    <row r="28" spans="1:10" ht="15" customHeight="1" x14ac:dyDescent="0.45">
      <c r="A28" s="2">
        <v>18</v>
      </c>
      <c r="B28" s="2" t="s">
        <v>22</v>
      </c>
      <c r="C28">
        <f>学校別会員名簿!$Q$42</f>
        <v>0</v>
      </c>
      <c r="E28" s="1"/>
      <c r="F28" s="2" t="s">
        <v>54</v>
      </c>
      <c r="G28" s="7" t="s">
        <v>49</v>
      </c>
      <c r="H28" s="1"/>
      <c r="I28" s="2" t="s">
        <v>44</v>
      </c>
      <c r="J28" s="2" t="s">
        <v>45</v>
      </c>
    </row>
    <row r="29" spans="1:10" ht="15" customHeight="1" x14ac:dyDescent="0.45">
      <c r="A29" s="66" t="s">
        <v>39</v>
      </c>
      <c r="B29" s="67"/>
      <c r="C29" s="3">
        <f>SUM(C28)</f>
        <v>0</v>
      </c>
      <c r="E29" s="8" t="s">
        <v>41</v>
      </c>
      <c r="F29" s="9">
        <v>670</v>
      </c>
      <c r="G29" s="9">
        <v>30</v>
      </c>
      <c r="H29" s="1" t="s">
        <v>43</v>
      </c>
      <c r="I29" s="1">
        <f>$C$36</f>
        <v>0</v>
      </c>
      <c r="J29" s="9">
        <f>(F29+G29)*I29</f>
        <v>0</v>
      </c>
    </row>
    <row r="30" spans="1:10" ht="15" customHeight="1" x14ac:dyDescent="0.45">
      <c r="A30" s="2">
        <v>19</v>
      </c>
      <c r="B30" s="2" t="s">
        <v>23</v>
      </c>
      <c r="C30" s="3">
        <f>学校別会員名簿!$Q$43</f>
        <v>0</v>
      </c>
      <c r="E30" s="2" t="s">
        <v>46</v>
      </c>
      <c r="F30" s="9">
        <v>970</v>
      </c>
      <c r="G30" s="9">
        <v>30</v>
      </c>
      <c r="H30" s="1" t="s">
        <v>43</v>
      </c>
      <c r="I30" s="1">
        <f>$C$37</f>
        <v>0</v>
      </c>
      <c r="J30" s="9">
        <f t="shared" ref="J30:J35" si="2">(F30+G30)*I30</f>
        <v>0</v>
      </c>
    </row>
    <row r="31" spans="1:10" ht="15" customHeight="1" x14ac:dyDescent="0.45">
      <c r="A31" s="2">
        <v>20</v>
      </c>
      <c r="B31" s="2" t="s">
        <v>24</v>
      </c>
      <c r="C31" s="3">
        <f>学校別会員名簿!Q44</f>
        <v>0</v>
      </c>
      <c r="E31" s="2" t="s">
        <v>29</v>
      </c>
      <c r="F31" s="9">
        <v>970</v>
      </c>
      <c r="G31" s="9">
        <v>30</v>
      </c>
      <c r="H31" s="1" t="s">
        <v>43</v>
      </c>
      <c r="I31" s="1">
        <f>$C$38</f>
        <v>0</v>
      </c>
      <c r="J31" s="9">
        <f t="shared" si="2"/>
        <v>0</v>
      </c>
    </row>
    <row r="32" spans="1:10" ht="15" customHeight="1" x14ac:dyDescent="0.45">
      <c r="A32" s="2">
        <v>21</v>
      </c>
      <c r="B32" s="2" t="s">
        <v>25</v>
      </c>
      <c r="C32" s="3">
        <f>学校別会員名簿!Q45</f>
        <v>0</v>
      </c>
      <c r="E32" s="2" t="s">
        <v>30</v>
      </c>
      <c r="F32" s="9">
        <v>620</v>
      </c>
      <c r="G32" s="9">
        <v>30</v>
      </c>
      <c r="H32" s="1" t="s">
        <v>43</v>
      </c>
      <c r="I32" s="1">
        <f>$C$39</f>
        <v>0</v>
      </c>
      <c r="J32" s="9">
        <f t="shared" si="2"/>
        <v>0</v>
      </c>
    </row>
    <row r="33" spans="1:10" ht="15" customHeight="1" x14ac:dyDescent="0.45">
      <c r="A33" s="31">
        <v>22</v>
      </c>
      <c r="B33" s="31" t="s">
        <v>26</v>
      </c>
      <c r="C33" s="32">
        <f>学校別会員名簿!Q46</f>
        <v>0</v>
      </c>
      <c r="E33" s="2" t="s">
        <v>31</v>
      </c>
      <c r="F33" s="9">
        <v>320</v>
      </c>
      <c r="G33" s="9">
        <v>30</v>
      </c>
      <c r="H33" s="1" t="s">
        <v>43</v>
      </c>
      <c r="I33" s="1">
        <f>$C$40</f>
        <v>0</v>
      </c>
      <c r="J33" s="9">
        <f t="shared" si="2"/>
        <v>0</v>
      </c>
    </row>
    <row r="34" spans="1:10" ht="15" customHeight="1" x14ac:dyDescent="0.45">
      <c r="A34" s="2">
        <v>23</v>
      </c>
      <c r="B34" s="2" t="s">
        <v>27</v>
      </c>
      <c r="C34" s="3">
        <f>学校別会員名簿!Q47</f>
        <v>0</v>
      </c>
      <c r="E34" s="2" t="s">
        <v>47</v>
      </c>
      <c r="F34" s="9">
        <v>320</v>
      </c>
      <c r="G34" s="9">
        <v>30</v>
      </c>
      <c r="H34" s="1" t="s">
        <v>43</v>
      </c>
      <c r="I34" s="1">
        <f>$C$41</f>
        <v>0</v>
      </c>
      <c r="J34" s="9">
        <f t="shared" si="2"/>
        <v>0</v>
      </c>
    </row>
    <row r="35" spans="1:10" ht="15" customHeight="1" x14ac:dyDescent="0.45">
      <c r="A35" s="38" t="s">
        <v>40</v>
      </c>
      <c r="B35" s="38"/>
      <c r="C35" s="3">
        <f>SUM(C30:C34)</f>
        <v>0</v>
      </c>
      <c r="E35" s="2" t="s">
        <v>33</v>
      </c>
      <c r="F35" s="9">
        <v>320</v>
      </c>
      <c r="G35" s="9">
        <v>30</v>
      </c>
      <c r="H35" s="1" t="s">
        <v>43</v>
      </c>
      <c r="I35" s="1">
        <f>$C$42</f>
        <v>0</v>
      </c>
      <c r="J35" s="9">
        <f t="shared" si="2"/>
        <v>0</v>
      </c>
    </row>
    <row r="36" spans="1:10" ht="15" customHeight="1" x14ac:dyDescent="0.45">
      <c r="A36" s="69" t="s">
        <v>42</v>
      </c>
      <c r="B36" s="70"/>
      <c r="C36" s="3">
        <f>C18+C27+C29+C35</f>
        <v>0</v>
      </c>
      <c r="E36" s="39" t="s">
        <v>51</v>
      </c>
      <c r="F36" s="39"/>
      <c r="G36" s="39"/>
      <c r="H36" s="39"/>
      <c r="I36" s="39"/>
      <c r="J36" s="65">
        <f>SUM(J29:J35)</f>
        <v>0</v>
      </c>
    </row>
    <row r="37" spans="1:10" ht="15" customHeight="1" x14ac:dyDescent="0.45">
      <c r="A37" s="2">
        <v>24</v>
      </c>
      <c r="B37" s="2" t="s">
        <v>28</v>
      </c>
      <c r="C37" s="3">
        <f>学校別会員名簿!$Q$51</f>
        <v>0</v>
      </c>
      <c r="E37" s="39"/>
      <c r="F37" s="39"/>
      <c r="G37" s="39"/>
      <c r="H37" s="39"/>
      <c r="I37" s="39"/>
      <c r="J37" s="65"/>
    </row>
    <row r="38" spans="1:10" ht="15" customHeight="1" thickBot="1" x14ac:dyDescent="0.5">
      <c r="A38" s="2">
        <v>25</v>
      </c>
      <c r="B38" s="2" t="s">
        <v>29</v>
      </c>
      <c r="C38" s="1">
        <f>学校別会員名簿!$Q$52</f>
        <v>0</v>
      </c>
    </row>
    <row r="39" spans="1:10" ht="15" customHeight="1" x14ac:dyDescent="0.45">
      <c r="A39" s="2">
        <v>26</v>
      </c>
      <c r="B39" s="2" t="s">
        <v>30</v>
      </c>
      <c r="C39" s="3">
        <f>学校別会員名簿!$Q$53</f>
        <v>0</v>
      </c>
      <c r="E39" s="50" t="s">
        <v>55</v>
      </c>
      <c r="F39" s="51"/>
      <c r="G39" s="51"/>
      <c r="H39" s="51"/>
      <c r="I39" s="56">
        <f>J24+J36</f>
        <v>0</v>
      </c>
      <c r="J39" s="57"/>
    </row>
    <row r="40" spans="1:10" ht="15" customHeight="1" x14ac:dyDescent="0.45">
      <c r="A40" s="2">
        <v>27</v>
      </c>
      <c r="B40" s="2" t="s">
        <v>31</v>
      </c>
      <c r="C40" s="3">
        <f>学校別会員名簿!Q48</f>
        <v>0</v>
      </c>
      <c r="E40" s="52"/>
      <c r="F40" s="53"/>
      <c r="G40" s="53"/>
      <c r="H40" s="53"/>
      <c r="I40" s="58"/>
      <c r="J40" s="59"/>
    </row>
    <row r="41" spans="1:10" ht="15" customHeight="1" thickBot="1" x14ac:dyDescent="0.5">
      <c r="A41" s="2">
        <v>28</v>
      </c>
      <c r="B41" s="2" t="s">
        <v>32</v>
      </c>
      <c r="C41" s="3">
        <f>学校別会員名簿!Q49</f>
        <v>0</v>
      </c>
      <c r="E41" s="54"/>
      <c r="F41" s="55"/>
      <c r="G41" s="55"/>
      <c r="H41" s="55"/>
      <c r="I41" s="60"/>
      <c r="J41" s="61"/>
    </row>
    <row r="42" spans="1:10" ht="15" customHeight="1" x14ac:dyDescent="0.45">
      <c r="A42" s="2">
        <v>29</v>
      </c>
      <c r="B42" s="2" t="s">
        <v>33</v>
      </c>
      <c r="C42" s="6">
        <f>学校別会員名簿!Q50</f>
        <v>0</v>
      </c>
    </row>
    <row r="43" spans="1:10" ht="15" customHeight="1" x14ac:dyDescent="0.45">
      <c r="A43" s="39" t="s">
        <v>34</v>
      </c>
      <c r="B43" s="39"/>
      <c r="C43" s="5">
        <f>SUM(C37:C42)</f>
        <v>0</v>
      </c>
      <c r="D43" s="63" t="s">
        <v>58</v>
      </c>
      <c r="E43" s="63"/>
      <c r="F43" s="63"/>
      <c r="G43" s="63"/>
      <c r="H43" s="63"/>
      <c r="I43" s="63"/>
      <c r="J43" s="63"/>
    </row>
    <row r="44" spans="1:10" ht="15" customHeight="1" x14ac:dyDescent="0.45">
      <c r="A44" s="39" t="s">
        <v>35</v>
      </c>
      <c r="B44" s="39"/>
      <c r="C44" s="5">
        <f>C36+C43</f>
        <v>0</v>
      </c>
      <c r="D44" s="63"/>
      <c r="E44" s="63"/>
      <c r="F44" s="63"/>
      <c r="G44" s="63"/>
      <c r="H44" s="63"/>
      <c r="I44" s="63"/>
      <c r="J44" s="63"/>
    </row>
    <row r="45" spans="1:10" ht="15" customHeight="1" x14ac:dyDescent="0.45">
      <c r="A45" s="39" t="s">
        <v>36</v>
      </c>
      <c r="B45" s="39"/>
      <c r="C45" s="5">
        <f>C44-(C37+C38+C39)</f>
        <v>0</v>
      </c>
      <c r="D45" s="63"/>
      <c r="E45" s="63"/>
      <c r="F45" s="63"/>
      <c r="G45" s="63"/>
      <c r="H45" s="63"/>
      <c r="I45" s="63"/>
      <c r="J45" s="63"/>
    </row>
  </sheetData>
  <mergeCells count="27">
    <mergeCell ref="A3:J4"/>
    <mergeCell ref="C5:D6"/>
    <mergeCell ref="A18:B18"/>
    <mergeCell ref="A27:B27"/>
    <mergeCell ref="E5:F6"/>
    <mergeCell ref="G5:J6"/>
    <mergeCell ref="E15:G15"/>
    <mergeCell ref="E12:G13"/>
    <mergeCell ref="H12:I13"/>
    <mergeCell ref="E10:G11"/>
    <mergeCell ref="H10:I11"/>
    <mergeCell ref="E39:H41"/>
    <mergeCell ref="I39:J41"/>
    <mergeCell ref="A1:J1"/>
    <mergeCell ref="D43:J45"/>
    <mergeCell ref="E27:G27"/>
    <mergeCell ref="J36:J37"/>
    <mergeCell ref="E24:I25"/>
    <mergeCell ref="J24:J25"/>
    <mergeCell ref="E36:I37"/>
    <mergeCell ref="A29:B29"/>
    <mergeCell ref="A35:B35"/>
    <mergeCell ref="A43:B43"/>
    <mergeCell ref="A44:B44"/>
    <mergeCell ref="A45:B45"/>
    <mergeCell ref="A5:B6"/>
    <mergeCell ref="A36:B36"/>
  </mergeCells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会費について</vt:lpstr>
      <vt:lpstr>学校別会員名簿</vt:lpstr>
      <vt:lpstr>会費集計【納入額】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tatsuya</dc:creator>
  <cp:lastModifiedBy>教育研究会 岐阜県</cp:lastModifiedBy>
  <cp:lastPrinted>2020-02-03T11:48:46Z</cp:lastPrinted>
  <dcterms:created xsi:type="dcterms:W3CDTF">2019-08-17T02:31:59Z</dcterms:created>
  <dcterms:modified xsi:type="dcterms:W3CDTF">2024-01-22T07:10:23Z</dcterms:modified>
</cp:coreProperties>
</file>